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3605" windowHeight="7980"/>
  </bookViews>
  <sheets>
    <sheet name="Výsledky" sheetId="5" r:id="rId1"/>
    <sheet name="Statistika" sheetId="8" r:id="rId2"/>
    <sheet name="List1" sheetId="9" r:id="rId3"/>
  </sheets>
  <definedNames>
    <definedName name="_xlnm._FilterDatabase" localSheetId="0" hidden="1">Výsledky!$A$5:$F$5</definedName>
    <definedName name="_xlnm.Print_Titles" localSheetId="0">Výsledky!$5:$5</definedName>
    <definedName name="_xlnm.Print_Area" localSheetId="1">Statistika!$A$1:$G$18</definedName>
    <definedName name="_xlnm.Print_Area" localSheetId="0">Výsledky!$A$1:$J$39</definedName>
  </definedNames>
  <calcPr calcId="191029"/>
</workbook>
</file>

<file path=xl/calcChain.xml><?xml version="1.0" encoding="utf-8"?>
<calcChain xmlns="http://schemas.openxmlformats.org/spreadsheetml/2006/main">
  <c r="H34" i="5" l="1"/>
  <c r="H39" i="5"/>
  <c r="H38" i="5"/>
  <c r="H27" i="5"/>
  <c r="H28" i="5"/>
  <c r="H29" i="5"/>
  <c r="H30" i="5"/>
  <c r="H26" i="5"/>
  <c r="H20" i="5"/>
  <c r="H21" i="5"/>
  <c r="H22" i="5"/>
  <c r="H19" i="5"/>
  <c r="B10" i="8" l="1"/>
  <c r="B12" i="8"/>
  <c r="B11" i="8"/>
  <c r="B17" i="8"/>
  <c r="B16" i="8"/>
  <c r="E16" i="8"/>
  <c r="F16" i="8"/>
  <c r="G17" i="8"/>
  <c r="F17" i="8"/>
  <c r="E17" i="8"/>
  <c r="D17" i="8"/>
  <c r="C17" i="8"/>
  <c r="G16" i="8"/>
  <c r="D16" i="8"/>
  <c r="C16" i="8"/>
  <c r="G12" i="8"/>
  <c r="F12" i="8"/>
  <c r="E12" i="8"/>
  <c r="D12" i="8"/>
  <c r="C12" i="8"/>
  <c r="H7" i="5"/>
  <c r="H8" i="5"/>
  <c r="H9" i="5"/>
  <c r="H10" i="5"/>
  <c r="H11" i="5"/>
  <c r="H12" i="5"/>
  <c r="H13" i="5"/>
  <c r="H14" i="5"/>
  <c r="H15" i="5"/>
  <c r="H6" i="5"/>
  <c r="G10" i="8"/>
  <c r="G11" i="8" s="1"/>
  <c r="F10" i="8"/>
  <c r="F11" i="8" s="1"/>
  <c r="E10" i="8"/>
  <c r="D10" i="8"/>
  <c r="D11" i="8" s="1"/>
  <c r="C10" i="8"/>
  <c r="C11" i="8" s="1"/>
  <c r="E11" i="8" l="1"/>
</calcChain>
</file>

<file path=xl/sharedStrings.xml><?xml version="1.0" encoding="utf-8"?>
<sst xmlns="http://schemas.openxmlformats.org/spreadsheetml/2006/main" count="143" uniqueCount="94">
  <si>
    <t>Registrační číslo</t>
  </si>
  <si>
    <t>Název projektu</t>
  </si>
  <si>
    <t>Žadatel</t>
  </si>
  <si>
    <t>Akademie výtvarných umění v Praze</t>
  </si>
  <si>
    <t>Svaz autorů a interpretů z. s.</t>
  </si>
  <si>
    <t>Univerzita Palackého v Olomouci</t>
  </si>
  <si>
    <t>Okruh 1</t>
  </si>
  <si>
    <t>Okruh 2</t>
  </si>
  <si>
    <t>Podaných</t>
  </si>
  <si>
    <t>Počty žádostí</t>
  </si>
  <si>
    <t>Okruh 3</t>
  </si>
  <si>
    <t>Okruh 4</t>
  </si>
  <si>
    <t>Okruh 5</t>
  </si>
  <si>
    <t>Podpořených</t>
  </si>
  <si>
    <t>Celkem</t>
  </si>
  <si>
    <t>Požadováno</t>
  </si>
  <si>
    <t>Statistika</t>
  </si>
  <si>
    <t>Požadavek</t>
  </si>
  <si>
    <t>MK-SU-22-00005</t>
  </si>
  <si>
    <t>MK-SU-22-00009</t>
  </si>
  <si>
    <t>MK-SU-22-00010</t>
  </si>
  <si>
    <t>MK-SU-22-00011</t>
  </si>
  <si>
    <t>MK-SU-22-00015</t>
  </si>
  <si>
    <t>MK-SU-22-00016</t>
  </si>
  <si>
    <t>MK-SU-22-00017</t>
  </si>
  <si>
    <t>MK-SU-22-00019</t>
  </si>
  <si>
    <t>MK-SU-22-00020</t>
  </si>
  <si>
    <t>MK-SU-22-00021</t>
  </si>
  <si>
    <t>30 let FaVU – průzkum praxe absolventů a absolventek</t>
  </si>
  <si>
    <t>Problematika přechodu umělce/umělkyně ze studia do praxe</t>
  </si>
  <si>
    <t>Specifika beletristické literatury a uměleckého překladu a identifikace profesí do nich zapojených</t>
  </si>
  <si>
    <t>Definice Statusu umělce v oblasti profesionálního tanečního umění</t>
  </si>
  <si>
    <t>Specifika hudebního sektoru a identifikace uměleckých i podpůrných profesí a institucí</t>
  </si>
  <si>
    <t>Rizika, problémy a potřeby umělců bez stálého zaměstnání v současné ekonomice v ČR</t>
  </si>
  <si>
    <t>Identifikace aktuální situace a problémů profesionálních výtvarných umělců a dalších aktérů výtvarného provozu a návrhy na jejich řešení.</t>
  </si>
  <si>
    <t>MMF Status umělce</t>
  </si>
  <si>
    <t>Mapování technických a produkčních profesí v živé kultuře</t>
  </si>
  <si>
    <t>Průzkum stávajících forem finančního ocenění umělecké práce ze strany kulturních institucí výtvarného zaměření, platné legislativy a postojů institucí k odměňování umělecké práce</t>
  </si>
  <si>
    <t>Vysoké učení technické v Brně</t>
  </si>
  <si>
    <t>Asociace spisovatelů, z.s.</t>
  </si>
  <si>
    <t>Asociace tanečních umělců ČR, z. s.</t>
  </si>
  <si>
    <t>Česká obec hudební, z.s.</t>
  </si>
  <si>
    <t>Vysoká škola ekonomická v Praze</t>
  </si>
  <si>
    <t>Spolek Skutek</t>
  </si>
  <si>
    <t>MMF Czech Republic, z.s</t>
  </si>
  <si>
    <t>Produkční skupina ART GATE z.s.</t>
  </si>
  <si>
    <t>Galerie hlavního města Prahy</t>
  </si>
  <si>
    <t>Přidělená dotace</t>
  </si>
  <si>
    <t>Body celkem</t>
  </si>
  <si>
    <t>Výstupy 10</t>
  </si>
  <si>
    <t>Náklady 10</t>
  </si>
  <si>
    <t>Řešitelé 10</t>
  </si>
  <si>
    <t xml:space="preserve">Relevantnost 20 </t>
  </si>
  <si>
    <t>Výzva č. 2/2022 - Výzkumné projekty k problematice status umělce a internacionalizace</t>
  </si>
  <si>
    <t>1. Specifika uměleckého oboru a identifikace profesí, které by měl status umělce řešit</t>
  </si>
  <si>
    <t>2. Návrhy opatření v oblasti sociálního a důchodového pojištění, daňových úlev apod.</t>
  </si>
  <si>
    <t>MK-SU-22-00001</t>
  </si>
  <si>
    <t>Pracovní podmínky autorů a výkonných umělců ve vybraných profesích vykonávaných samostatně a návrhy na zlepšení sociální situace umělců</t>
  </si>
  <si>
    <t>MK-SU-22-00008</t>
  </si>
  <si>
    <t>Komparace přístupů k řešení statusu umělce v oblasti živého umění v zahraničí a návrh ideálního modelu fungování statusu umělce v ČR</t>
  </si>
  <si>
    <t>Vize tance, z.s.</t>
  </si>
  <si>
    <t>MK-SU-22-00013</t>
  </si>
  <si>
    <t>Status výkonného umělce a autora v hudebním sektoru – sociální oblast</t>
  </si>
  <si>
    <t>MK-SU-22-00022</t>
  </si>
  <si>
    <t>Autoři a další filmové profese - specifika sociálního statutu i potřeb a možné formy podpory</t>
  </si>
  <si>
    <t>Asociace režisérů, scenáristů a dramaturgů</t>
  </si>
  <si>
    <t>3. Návrhy podmínek a nabídky dotačních titulů MK ve smyslu zlepšování podmínek pro umělce a umělkyně (autory/autorky) – podpora projektů f.o.</t>
  </si>
  <si>
    <t>MK-SU-22-00003</t>
  </si>
  <si>
    <t>Rešerše stávajících podmínek dotačních titulů MK v oblasti divadla a tance / Kulturní aktivity/ a případová analýza Programu festivalů z hlediska saturace potřeb jednotlivých oborů</t>
  </si>
  <si>
    <t>Nová síť z.s.</t>
  </si>
  <si>
    <t>MK-SU-22-00004</t>
  </si>
  <si>
    <t>Absence programu podpory tvůrčích rezidenčních pobytů jako efektivního nástroje rozvoje tvorby, posilování kapacit umělců a kulturních pracovníků a tvůrčí udržitelnosti</t>
  </si>
  <si>
    <t>MK-SU-22-00006</t>
  </si>
  <si>
    <t>Pozice nezávislé literatury a jejích aktérů v knižním provozu</t>
  </si>
  <si>
    <t>Asociace malých nakladatelů a knihkupců, z. s.</t>
  </si>
  <si>
    <t>MK-SU-22-00012</t>
  </si>
  <si>
    <t>Návrh úpravy dotačního řízení „Kulturní aktivity“ v oblasti profesionálního tance, pohybového a nonverbálního umění</t>
  </si>
  <si>
    <t>MK-SU-22-00014</t>
  </si>
  <si>
    <t>Status výkonného umělce a autora v hudebním sektoru – návrh na zlepšení dotačních a investičních titulů</t>
  </si>
  <si>
    <t>4. Návrhy aktivit uměleckých a umělecko-technických profesí při výjezdech do zahraničí či spolupráci se zahr. subjekty – podpora projektů f.o. i p.o.</t>
  </si>
  <si>
    <t>MK-SU-22-00018</t>
  </si>
  <si>
    <t>MMF Zahraniční podpora</t>
  </si>
  <si>
    <t>MMF Czech Republic, z.s.</t>
  </si>
  <si>
    <t>5. Jiný projekt s výstupy aplikovatelnými při tvorbě legislativních předpisů a metodických doporučení</t>
  </si>
  <si>
    <t>MK-SU-22-00002</t>
  </si>
  <si>
    <t>Koprodukce – vymezení, přínosy a možnosti rozvoje</t>
  </si>
  <si>
    <t>MK-SU-22-00007</t>
  </si>
  <si>
    <t>Úrazy a nemoci z povolání u profesionálů/lek v oblasti pohybových umění (tance, pohybového divadla a cirkusu)</t>
  </si>
  <si>
    <t>Nadační fond pro taneční kariéru</t>
  </si>
  <si>
    <t>Nepodpořených</t>
  </si>
  <si>
    <t>Řešitelé 
10</t>
  </si>
  <si>
    <t>Náklady 
10</t>
  </si>
  <si>
    <t>Přiděleno</t>
  </si>
  <si>
    <r>
      <t>Dotace</t>
    </r>
    <r>
      <rPr>
        <sz val="10"/>
        <color theme="1"/>
        <rFont val="Calibri"/>
        <family val="2"/>
        <charset val="238"/>
      </rPr>
      <t xml:space="preserve"> (v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</si>
</sst>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.00_-;\-* #,##0.00_-;_-* &quot;-&quot;??_-;_-@_-"/>
    <numFmt numFmtId="165" formatCode="0.0"/>
  </numFmts>
  <fonts count="10" x14ac:knownFonts="1">
    <font>
      <sz val="11"/>
      <name val="Calibri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 applyNumberFormat="1" applyFont="1"/>
    <xf numFmtId="0" fontId="0" fillId="0" borderId="0" xfId="0" applyNumberFormat="1" applyFont="1" applyAlignment="1">
      <alignment wrapText="1"/>
    </xf>
    <xf numFmtId="0" fontId="2" fillId="0" borderId="0" xfId="0" applyNumberFormat="1" applyFont="1"/>
    <xf numFmtId="0" fontId="2" fillId="0" borderId="0" xfId="0" applyNumberFormat="1" applyFont="1" applyFill="1" applyBorder="1"/>
    <xf numFmtId="49" fontId="1" fillId="0" borderId="0" xfId="0" applyNumberFormat="1" applyFont="1"/>
    <xf numFmtId="17" fontId="1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49" fontId="1" fillId="0" borderId="0" xfId="0" applyNumberFormat="1" applyFont="1" applyBorder="1"/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3" fillId="2" borderId="3" xfId="0" applyNumberFormat="1" applyFont="1" applyFill="1" applyBorder="1" applyAlignment="1">
      <alignment vertical="top"/>
    </xf>
    <xf numFmtId="3" fontId="3" fillId="2" borderId="1" xfId="0" applyNumberFormat="1" applyFont="1" applyFill="1" applyBorder="1" applyAlignment="1">
      <alignment vertical="top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0" xfId="0" applyNumberFormat="1" applyFont="1"/>
    <xf numFmtId="9" fontId="2" fillId="0" borderId="0" xfId="1" applyFont="1" applyAlignment="1">
      <alignment horizontal="right"/>
    </xf>
    <xf numFmtId="9" fontId="4" fillId="0" borderId="2" xfId="1" applyFont="1" applyBorder="1" applyAlignment="1">
      <alignment horizontal="center" vertical="center" wrapText="1"/>
    </xf>
    <xf numFmtId="9" fontId="2" fillId="0" borderId="0" xfId="1" applyFont="1"/>
    <xf numFmtId="0" fontId="1" fillId="0" borderId="0" xfId="0" applyNumberFormat="1" applyFont="1" applyAlignment="1">
      <alignment horizontal="right"/>
    </xf>
    <xf numFmtId="49" fontId="2" fillId="0" borderId="0" xfId="0" applyNumberFormat="1" applyFont="1" applyBorder="1"/>
    <xf numFmtId="0" fontId="3" fillId="2" borderId="4" xfId="0" applyNumberFormat="1" applyFont="1" applyFill="1" applyBorder="1" applyAlignment="1">
      <alignment vertical="top"/>
    </xf>
    <xf numFmtId="0" fontId="3" fillId="0" borderId="9" xfId="0" applyNumberFormat="1" applyFont="1" applyBorder="1" applyAlignment="1">
      <alignment vertical="top"/>
    </xf>
    <xf numFmtId="0" fontId="3" fillId="2" borderId="2" xfId="0" applyNumberFormat="1" applyFont="1" applyFill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top"/>
    </xf>
    <xf numFmtId="3" fontId="6" fillId="0" borderId="8" xfId="0" applyNumberFormat="1" applyFont="1" applyFill="1" applyBorder="1" applyAlignment="1">
      <alignment horizontal="right" vertical="top"/>
    </xf>
    <xf numFmtId="165" fontId="3" fillId="0" borderId="1" xfId="0" applyNumberFormat="1" applyFont="1" applyBorder="1" applyAlignment="1">
      <alignment horizontal="center" vertical="top"/>
    </xf>
    <xf numFmtId="3" fontId="6" fillId="0" borderId="8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9" fontId="4" fillId="0" borderId="2" xfId="1" applyFont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vertical="top"/>
    </xf>
    <xf numFmtId="0" fontId="3" fillId="4" borderId="1" xfId="0" applyNumberFormat="1" applyFont="1" applyFill="1" applyBorder="1" applyAlignment="1">
      <alignment vertical="top" wrapText="1"/>
    </xf>
    <xf numFmtId="0" fontId="3" fillId="4" borderId="4" xfId="0" applyNumberFormat="1" applyFont="1" applyFill="1" applyBorder="1" applyAlignment="1">
      <alignment vertical="top"/>
    </xf>
    <xf numFmtId="0" fontId="3" fillId="4" borderId="2" xfId="0" applyNumberFormat="1" applyFont="1" applyFill="1" applyBorder="1" applyAlignment="1">
      <alignment vertical="top" wrapText="1"/>
    </xf>
    <xf numFmtId="165" fontId="3" fillId="0" borderId="7" xfId="0" applyNumberFormat="1" applyFont="1" applyBorder="1" applyAlignment="1">
      <alignment horizontal="center" vertical="top"/>
    </xf>
    <xf numFmtId="165" fontId="3" fillId="4" borderId="2" xfId="0" applyNumberFormat="1" applyFont="1" applyFill="1" applyBorder="1" applyAlignment="1">
      <alignment horizontal="center" vertical="top"/>
    </xf>
    <xf numFmtId="165" fontId="3" fillId="4" borderId="1" xfId="0" applyNumberFormat="1" applyFont="1" applyFill="1" applyBorder="1" applyAlignment="1">
      <alignment horizontal="center" vertical="top"/>
    </xf>
    <xf numFmtId="3" fontId="3" fillId="0" borderId="7" xfId="0" applyNumberFormat="1" applyFont="1" applyBorder="1" applyAlignment="1">
      <alignment vertical="top"/>
    </xf>
    <xf numFmtId="3" fontId="3" fillId="4" borderId="2" xfId="0" applyNumberFormat="1" applyFont="1" applyFill="1" applyBorder="1" applyAlignment="1">
      <alignment vertical="top"/>
    </xf>
    <xf numFmtId="3" fontId="3" fillId="4" borderId="1" xfId="0" applyNumberFormat="1" applyFont="1" applyFill="1" applyBorder="1" applyAlignment="1">
      <alignment vertical="top"/>
    </xf>
    <xf numFmtId="3" fontId="6" fillId="0" borderId="8" xfId="0" applyNumberFormat="1" applyFont="1" applyBorder="1" applyAlignment="1">
      <alignment vertical="top"/>
    </xf>
    <xf numFmtId="3" fontId="6" fillId="0" borderId="10" xfId="0" applyNumberFormat="1" applyFont="1" applyBorder="1" applyAlignment="1">
      <alignment vertical="top"/>
    </xf>
    <xf numFmtId="3" fontId="6" fillId="4" borderId="11" xfId="0" applyNumberFormat="1" applyFont="1" applyFill="1" applyBorder="1" applyAlignment="1">
      <alignment vertical="top"/>
    </xf>
    <xf numFmtId="3" fontId="6" fillId="4" borderId="8" xfId="0" applyNumberFormat="1" applyFont="1" applyFill="1" applyBorder="1" applyAlignment="1">
      <alignment vertical="top"/>
    </xf>
    <xf numFmtId="3" fontId="3" fillId="2" borderId="2" xfId="0" applyNumberFormat="1" applyFont="1" applyFill="1" applyBorder="1" applyAlignment="1">
      <alignment vertical="top"/>
    </xf>
    <xf numFmtId="3" fontId="7" fillId="0" borderId="10" xfId="0" applyNumberFormat="1" applyFont="1" applyFill="1" applyBorder="1" applyAlignment="1">
      <alignment horizontal="right" vertical="top"/>
    </xf>
    <xf numFmtId="3" fontId="6" fillId="2" borderId="11" xfId="0" applyNumberFormat="1" applyFont="1" applyFill="1" applyBorder="1" applyAlignment="1">
      <alignment horizontal="right" vertical="top"/>
    </xf>
    <xf numFmtId="3" fontId="6" fillId="2" borderId="8" xfId="0" applyNumberFormat="1" applyFont="1" applyFill="1" applyBorder="1" applyAlignment="1">
      <alignment horizontal="right" vertical="top"/>
    </xf>
    <xf numFmtId="165" fontId="3" fillId="0" borderId="7" xfId="0" applyNumberFormat="1" applyFont="1" applyFill="1" applyBorder="1" applyAlignment="1">
      <alignment horizontal="center" vertical="top"/>
    </xf>
    <xf numFmtId="165" fontId="3" fillId="2" borderId="2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center" vertical="top"/>
    </xf>
    <xf numFmtId="165" fontId="3" fillId="0" borderId="2" xfId="0" applyNumberFormat="1" applyFont="1" applyBorder="1" applyAlignment="1">
      <alignment horizontal="center" vertical="top"/>
    </xf>
    <xf numFmtId="49" fontId="2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4" fillId="0" borderId="0" xfId="0" applyNumberFormat="1" applyFont="1"/>
    <xf numFmtId="0" fontId="9" fillId="0" borderId="5" xfId="0" applyNumberFormat="1" applyFont="1" applyBorder="1" applyAlignment="1">
      <alignment horizontal="center"/>
    </xf>
    <xf numFmtId="0" fontId="8" fillId="0" borderId="6" xfId="0" applyNumberFormat="1" applyFont="1" applyBorder="1"/>
    <xf numFmtId="3" fontId="9" fillId="0" borderId="6" xfId="0" applyNumberFormat="1" applyFont="1" applyBorder="1"/>
    <xf numFmtId="3" fontId="8" fillId="0" borderId="6" xfId="0" applyNumberFormat="1" applyFont="1" applyBorder="1"/>
    <xf numFmtId="0" fontId="8" fillId="3" borderId="6" xfId="0" applyNumberFormat="1" applyFont="1" applyFill="1" applyBorder="1"/>
    <xf numFmtId="3" fontId="9" fillId="3" borderId="6" xfId="0" applyNumberFormat="1" applyFont="1" applyFill="1" applyBorder="1"/>
  </cellXfs>
  <cellStyles count="5">
    <cellStyle name="Čárka 2" xfId="4"/>
    <cellStyle name="Čárka 3" xfId="3"/>
    <cellStyle name="Normální" xfId="0" builtinId="0"/>
    <cellStyle name="Normální 2" xfId="2"/>
    <cellStyle name="Procenta" xfId="1" builtinId="5"/>
  </cellStyles>
  <dxfs count="79"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b/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5" tint="0.5999938962981048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5" tint="0.5999938962981048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5" tint="0.5999938962981048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5" tint="0.5999938962981048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ck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ck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ck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ck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ck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4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1</xdr:row>
      <xdr:rowOff>66675</xdr:rowOff>
    </xdr:from>
    <xdr:to>
      <xdr:col>7</xdr:col>
      <xdr:colOff>73819</xdr:colOff>
      <xdr:row>3</xdr:row>
      <xdr:rowOff>30956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7B610373-F375-4ED6-80F4-4255C7595E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257175"/>
          <a:ext cx="826294" cy="3452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1905001</xdr:colOff>
      <xdr:row>1</xdr:row>
      <xdr:rowOff>28576</xdr:rowOff>
    </xdr:from>
    <xdr:to>
      <xdr:col>5</xdr:col>
      <xdr:colOff>3542</xdr:colOff>
      <xdr:row>3</xdr:row>
      <xdr:rowOff>34533</xdr:rowOff>
    </xdr:to>
    <xdr:pic>
      <xdr:nvPicPr>
        <xdr:cNvPr id="3" name="Obrázek 2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xmlns="" id="{B2BB1E8E-4748-4B0A-8EDD-26B63671858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6" y="219076"/>
          <a:ext cx="1294707" cy="38695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438151</xdr:colOff>
      <xdr:row>1</xdr:row>
      <xdr:rowOff>57150</xdr:rowOff>
    </xdr:from>
    <xdr:ext cx="1093955" cy="335834"/>
    <xdr:pic>
      <xdr:nvPicPr>
        <xdr:cNvPr id="5" name="obrázek 1" descr="bar">
          <a:extLst>
            <a:ext uri="{FF2B5EF4-FFF2-40B4-BE49-F238E27FC236}">
              <a16:creationId xmlns:a16="http://schemas.microsoft.com/office/drawing/2014/main" xmlns="" id="{CE750F51-3F8E-48DD-BB7B-D703B8D052C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1" y="247650"/>
          <a:ext cx="1093955" cy="335834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700088</xdr:colOff>
      <xdr:row>0</xdr:row>
      <xdr:rowOff>158750</xdr:rowOff>
    </xdr:from>
    <xdr:to>
      <xdr:col>3</xdr:col>
      <xdr:colOff>227013</xdr:colOff>
      <xdr:row>3</xdr:row>
      <xdr:rowOff>37465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5846F2D0-5F38-4E93-88F2-9616D044B9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938" y="158750"/>
          <a:ext cx="1079500" cy="4502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90488</xdr:rowOff>
    </xdr:from>
    <xdr:to>
      <xdr:col>1</xdr:col>
      <xdr:colOff>531813</xdr:colOff>
      <xdr:row>3</xdr:row>
      <xdr:rowOff>71438</xdr:rowOff>
    </xdr:to>
    <xdr:pic>
      <xdr:nvPicPr>
        <xdr:cNvPr id="3" name="Obrázek 2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xmlns="" id="{20330B28-EBF5-4BA3-9046-DDD1537DD9A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8"/>
          <a:ext cx="1846263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371475</xdr:colOff>
      <xdr:row>1</xdr:row>
      <xdr:rowOff>9525</xdr:rowOff>
    </xdr:from>
    <xdr:to>
      <xdr:col>6</xdr:col>
      <xdr:colOff>404177</xdr:colOff>
      <xdr:row>3</xdr:row>
      <xdr:rowOff>48260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xmlns="" id="{0B2CF884-AB9A-4DC7-8478-734276FDE0E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1366202" cy="41973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ulka1" displayName="Tabulka1" ref="A5:J15" totalsRowShown="0" headerRowDxfId="78" dataDxfId="76" headerRowBorderDxfId="77" tableBorderDxfId="75">
  <sortState ref="A6:J15">
    <sortCondition descending="1" ref="I5:I15"/>
  </sortState>
  <tableColumns count="10">
    <tableColumn id="1" name="Registrační číslo" dataDxfId="74"/>
    <tableColumn id="2" name="Název projektu" dataDxfId="73"/>
    <tableColumn id="3" name="Žadatel" dataDxfId="72"/>
    <tableColumn id="4" name="Relevantnost 20 " dataDxfId="71"/>
    <tableColumn id="12" name="Řešitelé _x000a_10" dataDxfId="70"/>
    <tableColumn id="5" name="Náklady _x000a_10" dataDxfId="69"/>
    <tableColumn id="6" name="Výstupy 10" dataDxfId="68"/>
    <tableColumn id="8" name="Body celkem" dataDxfId="67">
      <calculatedColumnFormula>SUM(Tabulka1[[#This Row],[Relevantnost 20 ]:[Výstupy 10]])</calculatedColumnFormula>
    </tableColumn>
    <tableColumn id="9" name="Požadavek" dataDxfId="66"/>
    <tableColumn id="11" name="Přidělená dotace" dataDxfId="65" dataCellStyle="Procenta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A18:J22" totalsRowShown="0" headerRowDxfId="64" dataDxfId="62" headerRowBorderDxfId="63" tableBorderDxfId="61">
  <sortState ref="A19:J22">
    <sortCondition descending="1" ref="I18:I22"/>
  </sortState>
  <tableColumns count="10">
    <tableColumn id="1" name="Registrační číslo" dataDxfId="60"/>
    <tableColumn id="2" name="Název projektu" dataDxfId="59"/>
    <tableColumn id="3" name="Žadatel" dataDxfId="58"/>
    <tableColumn id="4" name="Relevantnost 20 " dataDxfId="57"/>
    <tableColumn id="12" name="Řešitelé _x000a_10" dataDxfId="56"/>
    <tableColumn id="5" name="Náklady _x000a_10" dataDxfId="55"/>
    <tableColumn id="6" name="Výstupy 10" dataDxfId="54"/>
    <tableColumn id="8" name="Body celkem" dataDxfId="53">
      <calculatedColumnFormula>SUM(Tabulka2[[#This Row],[Relevantnost 20 ]:[Výstupy 10]])</calculatedColumnFormula>
    </tableColumn>
    <tableColumn id="9" name="Požadavek" dataDxfId="52"/>
    <tableColumn id="11" name="Přidělená dotace" dataDxfId="51" dataCellStyle="Procenta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Tabulka3" displayName="Tabulka3" ref="A25:J30" totalsRowShown="0" headerRowDxfId="50" dataDxfId="48" headerRowBorderDxfId="49" tableBorderDxfId="47">
  <sortState ref="A26:J30">
    <sortCondition descending="1" ref="I25:I30"/>
  </sortState>
  <tableColumns count="10">
    <tableColumn id="1" name="Registrační číslo" dataDxfId="46"/>
    <tableColumn id="2" name="Název projektu" dataDxfId="45"/>
    <tableColumn id="3" name="Žadatel" dataDxfId="44"/>
    <tableColumn id="4" name="Relevantnost 20 " dataDxfId="43"/>
    <tableColumn id="12" name="Řešitelé 10" dataDxfId="42"/>
    <tableColumn id="5" name="Náklady 10" dataDxfId="41"/>
    <tableColumn id="6" name="Výstupy 10" dataDxfId="40"/>
    <tableColumn id="8" name="Body celkem" dataDxfId="39">
      <calculatedColumnFormula>SUM(Tabulka3[[#This Row],[Relevantnost 20 ]:[Výstupy 10]])</calculatedColumnFormula>
    </tableColumn>
    <tableColumn id="9" name="Požadavek" dataDxfId="38"/>
    <tableColumn id="11" name="Přidělená dotace" dataDxfId="37" dataCellStyle="Procenta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4" name="Tabulka4" displayName="Tabulka4" ref="A33:J34" totalsRowShown="0" headerRowDxfId="36" dataDxfId="34" headerRowBorderDxfId="35" tableBorderDxfId="33">
  <sortState ref="A34:J34">
    <sortCondition descending="1" ref="I25:I30"/>
  </sortState>
  <tableColumns count="10">
    <tableColumn id="1" name="Registrační číslo" dataDxfId="32"/>
    <tableColumn id="2" name="Název projektu" dataDxfId="31"/>
    <tableColumn id="3" name="Žadatel" dataDxfId="30"/>
    <tableColumn id="4" name="Relevantnost 20 " dataDxfId="29"/>
    <tableColumn id="12" name="Řešitelé _x000a_10" dataDxfId="28"/>
    <tableColumn id="5" name="Náklady _x000a_10" dataDxfId="27"/>
    <tableColumn id="6" name="Výstupy 10" dataDxfId="26"/>
    <tableColumn id="8" name="Body celkem" dataDxfId="25">
      <calculatedColumnFormula>SUM(Tabulka4[[Relevantnost 20 ]:[Výstupy 10]])</calculatedColumnFormula>
    </tableColumn>
    <tableColumn id="9" name="Požadavek" dataDxfId="24"/>
    <tableColumn id="11" name="Přidělená dotace" dataDxfId="23" dataCellStyle="Procenta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5" name="Tabulka5" displayName="Tabulka5" ref="A37:J39" totalsRowShown="0" headerRowDxfId="22" dataDxfId="20" headerRowBorderDxfId="21" tableBorderDxfId="19">
  <sortState ref="A38:J39">
    <sortCondition descending="1" ref="I18:I22"/>
  </sortState>
  <tableColumns count="10">
    <tableColumn id="1" name="Registrační číslo" dataDxfId="18"/>
    <tableColumn id="2" name="Název projektu" dataDxfId="17"/>
    <tableColumn id="3" name="Žadatel" dataDxfId="16"/>
    <tableColumn id="4" name="Relevantnost 20 " dataDxfId="15"/>
    <tableColumn id="12" name="Řešitelé _x000a_10" dataDxfId="14"/>
    <tableColumn id="5" name="Náklady _x000a_10" dataDxfId="13"/>
    <tableColumn id="6" name="Výstupy 10" dataDxfId="12"/>
    <tableColumn id="8" name="Body celkem" dataDxfId="11">
      <calculatedColumnFormula>SUM(Tabulka5[[#This Row],[Relevantnost 20 ]:[Výstupy 10]])</calculatedColumnFormula>
    </tableColumn>
    <tableColumn id="9" name="Požadavek" dataDxfId="10"/>
    <tableColumn id="11" name="Přidělená dotace" dataDxfId="9" dataCellStyle="Procenta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6" name="Tabulka6" displayName="Tabulka6" ref="A9:G12" totalsRowShown="0" headerRowDxfId="8" dataDxfId="7">
  <tableColumns count="7">
    <tableColumn id="1" name="Počty žádostí" dataDxfId="6"/>
    <tableColumn id="2" name="Celkem" dataDxfId="5"/>
    <tableColumn id="3" name="Okruh 1" dataDxfId="4"/>
    <tableColumn id="4" name="Okruh 2" dataDxfId="3"/>
    <tableColumn id="5" name="Okruh 3" dataDxfId="2"/>
    <tableColumn id="6" name="Okruh 4" dataDxfId="1"/>
    <tableColumn id="7" name="Okruh 5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zoomScale="90" zoomScaleNormal="90" workbookViewId="0">
      <selection activeCell="A6" sqref="A6"/>
    </sheetView>
  </sheetViews>
  <sheetFormatPr defaultRowHeight="15" x14ac:dyDescent="0.25"/>
  <cols>
    <col min="1" max="1" width="14.5703125" customWidth="1"/>
    <col min="2" max="2" width="39.5703125" style="1" customWidth="1"/>
    <col min="3" max="3" width="28.7109375" style="1" customWidth="1"/>
    <col min="4" max="4" width="11.28515625" style="22" bestFit="1" customWidth="1"/>
    <col min="5" max="5" width="8" customWidth="1"/>
    <col min="6" max="6" width="8.140625" style="2" customWidth="1"/>
    <col min="7" max="8" width="7.42578125" style="2" bestFit="1" customWidth="1"/>
    <col min="9" max="9" width="9" bestFit="1" customWidth="1"/>
    <col min="10" max="10" width="9.7109375" style="25" customWidth="1"/>
  </cols>
  <sheetData>
    <row r="1" spans="1:10" x14ac:dyDescent="0.25">
      <c r="A1" s="4"/>
      <c r="B1" s="4"/>
      <c r="C1"/>
      <c r="D1" s="26"/>
      <c r="E1" s="6"/>
      <c r="F1" s="7"/>
      <c r="G1" s="7"/>
      <c r="H1" s="7"/>
      <c r="J1" s="23"/>
    </row>
    <row r="2" spans="1:10" x14ac:dyDescent="0.25">
      <c r="A2" s="64" t="s">
        <v>53</v>
      </c>
      <c r="B2" s="5"/>
      <c r="C2"/>
      <c r="D2" s="26"/>
      <c r="E2" s="6"/>
      <c r="F2" s="7"/>
      <c r="G2"/>
      <c r="H2"/>
      <c r="J2"/>
    </row>
    <row r="3" spans="1:10" x14ac:dyDescent="0.25">
      <c r="A3" s="3"/>
      <c r="B3" s="5"/>
      <c r="C3"/>
      <c r="D3" s="26"/>
      <c r="E3" s="6"/>
      <c r="F3" s="7"/>
      <c r="G3"/>
      <c r="H3"/>
      <c r="J3"/>
    </row>
    <row r="4" spans="1:10" x14ac:dyDescent="0.25">
      <c r="A4" s="2" t="s">
        <v>54</v>
      </c>
      <c r="B4"/>
      <c r="C4"/>
      <c r="D4" s="26"/>
      <c r="E4" s="6"/>
      <c r="F4" s="7"/>
      <c r="G4" s="7"/>
      <c r="H4" s="7"/>
      <c r="J4" s="23"/>
    </row>
    <row r="5" spans="1:10" s="21" customFormat="1" ht="25.5" x14ac:dyDescent="0.25">
      <c r="A5" s="37" t="s">
        <v>0</v>
      </c>
      <c r="B5" s="38" t="s">
        <v>1</v>
      </c>
      <c r="C5" s="38" t="s">
        <v>2</v>
      </c>
      <c r="D5" s="39" t="s">
        <v>52</v>
      </c>
      <c r="E5" s="38" t="s">
        <v>90</v>
      </c>
      <c r="F5" s="38" t="s">
        <v>91</v>
      </c>
      <c r="G5" s="38" t="s">
        <v>49</v>
      </c>
      <c r="H5" s="38" t="s">
        <v>48</v>
      </c>
      <c r="I5" s="38" t="s">
        <v>17</v>
      </c>
      <c r="J5" s="40" t="s">
        <v>47</v>
      </c>
    </row>
    <row r="6" spans="1:10" ht="51" x14ac:dyDescent="0.25">
      <c r="A6" s="16" t="s">
        <v>24</v>
      </c>
      <c r="B6" s="13" t="s">
        <v>34</v>
      </c>
      <c r="C6" s="13" t="s">
        <v>43</v>
      </c>
      <c r="D6" s="32">
        <v>16.285714285714285</v>
      </c>
      <c r="E6" s="32">
        <v>9.57</v>
      </c>
      <c r="F6" s="32">
        <v>9.4285714285714288</v>
      </c>
      <c r="G6" s="32">
        <v>9.5714285714285712</v>
      </c>
      <c r="H6" s="32">
        <f>SUM(Tabulka1[[#This Row],[Relevantnost 20 ]:[Výstupy 10]])</f>
        <v>44.855714285714285</v>
      </c>
      <c r="I6" s="17">
        <v>170000</v>
      </c>
      <c r="J6" s="33">
        <v>170000</v>
      </c>
    </row>
    <row r="7" spans="1:10" ht="38.25" x14ac:dyDescent="0.25">
      <c r="A7" s="16" t="s">
        <v>20</v>
      </c>
      <c r="B7" s="13" t="s">
        <v>30</v>
      </c>
      <c r="C7" s="13" t="s">
        <v>39</v>
      </c>
      <c r="D7" s="34">
        <v>16.125</v>
      </c>
      <c r="E7" s="34">
        <v>8.375</v>
      </c>
      <c r="F7" s="34">
        <v>9.125</v>
      </c>
      <c r="G7" s="34">
        <v>8.125</v>
      </c>
      <c r="H7" s="32">
        <f>SUM(Tabulka1[[#This Row],[Relevantnost 20 ]:[Výstupy 10]])</f>
        <v>41.75</v>
      </c>
      <c r="I7" s="17">
        <v>121000</v>
      </c>
      <c r="J7" s="35">
        <v>121000</v>
      </c>
    </row>
    <row r="8" spans="1:10" ht="25.5" x14ac:dyDescent="0.25">
      <c r="A8" s="16" t="s">
        <v>21</v>
      </c>
      <c r="B8" s="13" t="s">
        <v>31</v>
      </c>
      <c r="C8" s="13" t="s">
        <v>40</v>
      </c>
      <c r="D8" s="34">
        <v>15.142857142857142</v>
      </c>
      <c r="E8" s="34">
        <v>8</v>
      </c>
      <c r="F8" s="34">
        <v>9.2857142857142865</v>
      </c>
      <c r="G8" s="34">
        <v>8.1428571428571423</v>
      </c>
      <c r="H8" s="32">
        <f>SUM(Tabulka1[[#This Row],[Relevantnost 20 ]:[Výstupy 10]])</f>
        <v>40.571428571428569</v>
      </c>
      <c r="I8" s="17">
        <v>175800</v>
      </c>
      <c r="J8" s="35">
        <v>175000</v>
      </c>
    </row>
    <row r="9" spans="1:10" ht="25.5" x14ac:dyDescent="0.25">
      <c r="A9" s="16" t="s">
        <v>22</v>
      </c>
      <c r="B9" s="13" t="s">
        <v>32</v>
      </c>
      <c r="C9" s="13" t="s">
        <v>41</v>
      </c>
      <c r="D9" s="34">
        <v>12</v>
      </c>
      <c r="E9" s="34">
        <v>8.5714285714285712</v>
      </c>
      <c r="F9" s="34">
        <v>9.2857142857142865</v>
      </c>
      <c r="G9" s="34">
        <v>8.1428571428571423</v>
      </c>
      <c r="H9" s="32">
        <f>SUM(Tabulka1[[#This Row],[Relevantnost 20 ]:[Výstupy 10]])</f>
        <v>38</v>
      </c>
      <c r="I9" s="17">
        <v>285000</v>
      </c>
      <c r="J9" s="35">
        <v>285000</v>
      </c>
    </row>
    <row r="10" spans="1:10" ht="25.5" x14ac:dyDescent="0.25">
      <c r="A10" s="16" t="s">
        <v>26</v>
      </c>
      <c r="B10" s="13" t="s">
        <v>36</v>
      </c>
      <c r="C10" s="13" t="s">
        <v>45</v>
      </c>
      <c r="D10" s="32">
        <v>12.571428571428571</v>
      </c>
      <c r="E10" s="32">
        <v>7.2857142857142856</v>
      </c>
      <c r="F10" s="32">
        <v>7.5714285714285712</v>
      </c>
      <c r="G10" s="32">
        <v>7</v>
      </c>
      <c r="H10" s="32">
        <f>SUM(Tabulka1[[#This Row],[Relevantnost 20 ]:[Výstupy 10]])</f>
        <v>34.428571428571431</v>
      </c>
      <c r="I10" s="17">
        <v>283000</v>
      </c>
      <c r="J10" s="33">
        <v>283000</v>
      </c>
    </row>
    <row r="11" spans="1:10" x14ac:dyDescent="0.25">
      <c r="A11" s="16" t="s">
        <v>25</v>
      </c>
      <c r="B11" s="13" t="s">
        <v>35</v>
      </c>
      <c r="C11" s="13" t="s">
        <v>44</v>
      </c>
      <c r="D11" s="32">
        <v>11</v>
      </c>
      <c r="E11" s="32">
        <v>8.4285714285714288</v>
      </c>
      <c r="F11" s="32">
        <v>5.8571428571428568</v>
      </c>
      <c r="G11" s="32">
        <v>7.8571428571428568</v>
      </c>
      <c r="H11" s="32">
        <f>SUM(Tabulka1[[#This Row],[Relevantnost 20 ]:[Výstupy 10]])</f>
        <v>33.142857142857146</v>
      </c>
      <c r="I11" s="17">
        <v>510000</v>
      </c>
      <c r="J11" s="33">
        <v>420000</v>
      </c>
    </row>
    <row r="12" spans="1:10" ht="64.5" customHeight="1" x14ac:dyDescent="0.25">
      <c r="A12" s="16" t="s">
        <v>27</v>
      </c>
      <c r="B12" s="13" t="s">
        <v>37</v>
      </c>
      <c r="C12" s="13" t="s">
        <v>46</v>
      </c>
      <c r="D12" s="32">
        <v>9.8800000000000008</v>
      </c>
      <c r="E12" s="32">
        <v>6.75</v>
      </c>
      <c r="F12" s="32">
        <v>4</v>
      </c>
      <c r="G12" s="32">
        <v>5.88</v>
      </c>
      <c r="H12" s="32">
        <f>SUM(Tabulka1[[#This Row],[Relevantnost 20 ]:[Výstupy 10]])</f>
        <v>26.51</v>
      </c>
      <c r="I12" s="17">
        <v>450000</v>
      </c>
      <c r="J12" s="33">
        <v>250000</v>
      </c>
    </row>
    <row r="13" spans="1:10" ht="39.75" customHeight="1" thickBot="1" x14ac:dyDescent="0.3">
      <c r="A13" s="29" t="s">
        <v>23</v>
      </c>
      <c r="B13" s="31" t="s">
        <v>33</v>
      </c>
      <c r="C13" s="31" t="s">
        <v>42</v>
      </c>
      <c r="D13" s="59">
        <v>7.57</v>
      </c>
      <c r="E13" s="59">
        <v>6.86</v>
      </c>
      <c r="F13" s="59">
        <v>5.85</v>
      </c>
      <c r="G13" s="59">
        <v>5</v>
      </c>
      <c r="H13" s="59">
        <f>SUM(Tabulka1[[#This Row],[Relevantnost 20 ]:[Výstupy 10]])</f>
        <v>25.28</v>
      </c>
      <c r="I13" s="48">
        <v>181440</v>
      </c>
      <c r="J13" s="56">
        <v>181000</v>
      </c>
    </row>
    <row r="14" spans="1:10" ht="26.25" thickTop="1" x14ac:dyDescent="0.25">
      <c r="A14" s="28" t="s">
        <v>18</v>
      </c>
      <c r="B14" s="30" t="s">
        <v>28</v>
      </c>
      <c r="C14" s="30" t="s">
        <v>38</v>
      </c>
      <c r="D14" s="60">
        <v>5.7142857142857144</v>
      </c>
      <c r="E14" s="60">
        <v>7.2857142857142856</v>
      </c>
      <c r="F14" s="60">
        <v>5.1428571428571432</v>
      </c>
      <c r="G14" s="60">
        <v>4.4285714285714288</v>
      </c>
      <c r="H14" s="62">
        <f>SUM(Tabulka1[[#This Row],[Relevantnost 20 ]:[Výstupy 10]])</f>
        <v>22.571428571428569</v>
      </c>
      <c r="I14" s="55">
        <v>370000</v>
      </c>
      <c r="J14" s="57">
        <v>0</v>
      </c>
    </row>
    <row r="15" spans="1:10" ht="25.5" x14ac:dyDescent="0.25">
      <c r="A15" s="18" t="s">
        <v>19</v>
      </c>
      <c r="B15" s="14" t="s">
        <v>29</v>
      </c>
      <c r="C15" s="14" t="s">
        <v>3</v>
      </c>
      <c r="D15" s="61">
        <v>5.4285714285714288</v>
      </c>
      <c r="E15" s="61">
        <v>6.4285714285714288</v>
      </c>
      <c r="F15" s="61">
        <v>5</v>
      </c>
      <c r="G15" s="61">
        <v>4</v>
      </c>
      <c r="H15" s="32">
        <f>SUM(Tabulka1[[#This Row],[Relevantnost 20 ]:[Výstupy 10]])</f>
        <v>20.857142857142858</v>
      </c>
      <c r="I15" s="19">
        <v>176000</v>
      </c>
      <c r="J15" s="58">
        <v>0</v>
      </c>
    </row>
    <row r="17" spans="1:10" x14ac:dyDescent="0.25">
      <c r="A17" s="2" t="s">
        <v>55</v>
      </c>
      <c r="B17"/>
      <c r="C17"/>
      <c r="D17" s="26"/>
      <c r="E17" s="6"/>
      <c r="F17" s="7"/>
      <c r="G17" s="7"/>
      <c r="H17" s="7"/>
      <c r="J17" s="23"/>
    </row>
    <row r="18" spans="1:10" ht="25.5" x14ac:dyDescent="0.25">
      <c r="A18" s="37" t="s">
        <v>0</v>
      </c>
      <c r="B18" s="38" t="s">
        <v>1</v>
      </c>
      <c r="C18" s="38" t="s">
        <v>2</v>
      </c>
      <c r="D18" s="39" t="s">
        <v>52</v>
      </c>
      <c r="E18" s="38" t="s">
        <v>90</v>
      </c>
      <c r="F18" s="38" t="s">
        <v>91</v>
      </c>
      <c r="G18" s="38" t="s">
        <v>49</v>
      </c>
      <c r="H18" s="38" t="s">
        <v>48</v>
      </c>
      <c r="I18" s="38" t="s">
        <v>17</v>
      </c>
      <c r="J18" s="40" t="s">
        <v>47</v>
      </c>
    </row>
    <row r="19" spans="1:10" ht="51" x14ac:dyDescent="0.25">
      <c r="A19" s="16" t="s">
        <v>56</v>
      </c>
      <c r="B19" s="13" t="s">
        <v>57</v>
      </c>
      <c r="C19" s="13" t="s">
        <v>5</v>
      </c>
      <c r="D19" s="32">
        <v>15.857142857142858</v>
      </c>
      <c r="E19" s="32">
        <v>9.5714285714285712</v>
      </c>
      <c r="F19" s="32">
        <v>8</v>
      </c>
      <c r="G19" s="32">
        <v>9.5714285714285712</v>
      </c>
      <c r="H19" s="32">
        <f>SUM(Tabulka2[[#This Row],[Relevantnost 20 ]:[Výstupy 10]])</f>
        <v>43</v>
      </c>
      <c r="I19" s="36">
        <v>611327</v>
      </c>
      <c r="J19" s="33">
        <v>400000</v>
      </c>
    </row>
    <row r="20" spans="1:10" ht="38.25" x14ac:dyDescent="0.25">
      <c r="A20" s="16" t="s">
        <v>63</v>
      </c>
      <c r="B20" s="13" t="s">
        <v>64</v>
      </c>
      <c r="C20" s="13" t="s">
        <v>65</v>
      </c>
      <c r="D20" s="34">
        <v>15</v>
      </c>
      <c r="E20" s="34">
        <v>9.4285714285714288</v>
      </c>
      <c r="F20" s="34">
        <v>7.4285714285714288</v>
      </c>
      <c r="G20" s="34">
        <v>8.1428571428571423</v>
      </c>
      <c r="H20" s="32">
        <f>SUM(Tabulka2[[#This Row],[Relevantnost 20 ]:[Výstupy 10]])</f>
        <v>40</v>
      </c>
      <c r="I20" s="36">
        <v>650000</v>
      </c>
      <c r="J20" s="35">
        <v>450000</v>
      </c>
    </row>
    <row r="21" spans="1:10" ht="25.5" x14ac:dyDescent="0.25">
      <c r="A21" s="16" t="s">
        <v>61</v>
      </c>
      <c r="B21" s="13" t="s">
        <v>62</v>
      </c>
      <c r="C21" s="13" t="s">
        <v>4</v>
      </c>
      <c r="D21" s="34">
        <v>11.142857142857142</v>
      </c>
      <c r="E21" s="34">
        <v>8.1428571428571423</v>
      </c>
      <c r="F21" s="34">
        <v>6</v>
      </c>
      <c r="G21" s="34">
        <v>6.1428571428571432</v>
      </c>
      <c r="H21" s="32">
        <f>SUM(Tabulka2[[#This Row],[Relevantnost 20 ]:[Výstupy 10]])</f>
        <v>31.428571428571427</v>
      </c>
      <c r="I21" s="36">
        <v>220000</v>
      </c>
      <c r="J21" s="35">
        <v>220000</v>
      </c>
    </row>
    <row r="22" spans="1:10" ht="51" x14ac:dyDescent="0.25">
      <c r="A22" s="16" t="s">
        <v>58</v>
      </c>
      <c r="B22" s="13" t="s">
        <v>59</v>
      </c>
      <c r="C22" s="13" t="s">
        <v>60</v>
      </c>
      <c r="D22" s="34">
        <v>11.428571428571429</v>
      </c>
      <c r="E22" s="34">
        <v>6.8571428571428568</v>
      </c>
      <c r="F22" s="34">
        <v>5.1428571428571432</v>
      </c>
      <c r="G22" s="34">
        <v>6.1428571428571432</v>
      </c>
      <c r="H22" s="32">
        <f>SUM(Tabulka2[[#This Row],[Relevantnost 20 ]:[Výstupy 10]])</f>
        <v>29.571428571428569</v>
      </c>
      <c r="I22" s="36">
        <v>907000</v>
      </c>
      <c r="J22" s="35">
        <v>450000</v>
      </c>
    </row>
    <row r="24" spans="1:10" x14ac:dyDescent="0.25">
      <c r="A24" s="2" t="s">
        <v>66</v>
      </c>
      <c r="B24"/>
      <c r="C24"/>
      <c r="D24" s="26"/>
      <c r="E24" s="6"/>
      <c r="F24" s="7"/>
      <c r="G24" s="7"/>
      <c r="H24" s="7"/>
      <c r="J24" s="23"/>
    </row>
    <row r="25" spans="1:10" s="21" customFormat="1" ht="25.5" x14ac:dyDescent="0.25">
      <c r="A25" s="20" t="s">
        <v>0</v>
      </c>
      <c r="B25" s="15" t="s">
        <v>1</v>
      </c>
      <c r="C25" s="15" t="s">
        <v>2</v>
      </c>
      <c r="D25" s="12" t="s">
        <v>52</v>
      </c>
      <c r="E25" s="15" t="s">
        <v>51</v>
      </c>
      <c r="F25" s="15" t="s">
        <v>50</v>
      </c>
      <c r="G25" s="15" t="s">
        <v>49</v>
      </c>
      <c r="H25" s="38" t="s">
        <v>48</v>
      </c>
      <c r="I25" s="15" t="s">
        <v>17</v>
      </c>
      <c r="J25" s="24" t="s">
        <v>47</v>
      </c>
    </row>
    <row r="26" spans="1:10" ht="51" x14ac:dyDescent="0.25">
      <c r="A26" s="16" t="s">
        <v>70</v>
      </c>
      <c r="B26" s="13" t="s">
        <v>71</v>
      </c>
      <c r="C26" s="13" t="s">
        <v>69</v>
      </c>
      <c r="D26" s="34">
        <v>9.2857142857142865</v>
      </c>
      <c r="E26" s="34">
        <v>7.7142857142857144</v>
      </c>
      <c r="F26" s="34">
        <v>7</v>
      </c>
      <c r="G26" s="34">
        <v>6</v>
      </c>
      <c r="H26" s="34">
        <f>SUM(Tabulka3[[#This Row],[Relevantnost 20 ]:[Výstupy 10]])</f>
        <v>30</v>
      </c>
      <c r="I26" s="17">
        <v>260000</v>
      </c>
      <c r="J26" s="51">
        <v>260000</v>
      </c>
    </row>
    <row r="27" spans="1:10" ht="26.25" thickBot="1" x14ac:dyDescent="0.3">
      <c r="A27" s="29" t="s">
        <v>72</v>
      </c>
      <c r="B27" s="31" t="s">
        <v>73</v>
      </c>
      <c r="C27" s="31" t="s">
        <v>74</v>
      </c>
      <c r="D27" s="45">
        <v>7.25</v>
      </c>
      <c r="E27" s="45">
        <v>8.125</v>
      </c>
      <c r="F27" s="45">
        <v>5.5</v>
      </c>
      <c r="G27" s="45">
        <v>7.875</v>
      </c>
      <c r="H27" s="45">
        <f>SUM(Tabulka3[[#This Row],[Relevantnost 20 ]:[Výstupy 10]])</f>
        <v>28.75</v>
      </c>
      <c r="I27" s="48">
        <v>442500</v>
      </c>
      <c r="J27" s="52">
        <v>350000</v>
      </c>
    </row>
    <row r="28" spans="1:10" ht="39" thickTop="1" x14ac:dyDescent="0.25">
      <c r="A28" s="43" t="s">
        <v>77</v>
      </c>
      <c r="B28" s="44" t="s">
        <v>78</v>
      </c>
      <c r="C28" s="44" t="s">
        <v>4</v>
      </c>
      <c r="D28" s="46">
        <v>5.1428571428571432</v>
      </c>
      <c r="E28" s="46">
        <v>5.8571428571428568</v>
      </c>
      <c r="F28" s="46">
        <v>5</v>
      </c>
      <c r="G28" s="46">
        <v>3.2857142857142856</v>
      </c>
      <c r="H28" s="63">
        <f>SUM(Tabulka3[[#This Row],[Relevantnost 20 ]:[Výstupy 10]])</f>
        <v>19.285714285714285</v>
      </c>
      <c r="I28" s="49">
        <v>163000</v>
      </c>
      <c r="J28" s="53">
        <v>0</v>
      </c>
    </row>
    <row r="29" spans="1:10" ht="51" x14ac:dyDescent="0.25">
      <c r="A29" s="41" t="s">
        <v>67</v>
      </c>
      <c r="B29" s="42" t="s">
        <v>68</v>
      </c>
      <c r="C29" s="42" t="s">
        <v>69</v>
      </c>
      <c r="D29" s="47">
        <v>5.1428571428571432</v>
      </c>
      <c r="E29" s="47">
        <v>5.1428571428571432</v>
      </c>
      <c r="F29" s="47">
        <v>4.7142857142857144</v>
      </c>
      <c r="G29" s="47">
        <v>3.4285714285714284</v>
      </c>
      <c r="H29" s="34">
        <f>SUM(Tabulka3[[#This Row],[Relevantnost 20 ]:[Výstupy 10]])</f>
        <v>18.428571428571427</v>
      </c>
      <c r="I29" s="50">
        <v>258000</v>
      </c>
      <c r="J29" s="54">
        <v>0</v>
      </c>
    </row>
    <row r="30" spans="1:10" ht="38.25" x14ac:dyDescent="0.25">
      <c r="A30" s="41" t="s">
        <v>75</v>
      </c>
      <c r="B30" s="42" t="s">
        <v>76</v>
      </c>
      <c r="C30" s="42" t="s">
        <v>40</v>
      </c>
      <c r="D30" s="47">
        <v>4.1428571428571432</v>
      </c>
      <c r="E30" s="47">
        <v>5.8571428571428568</v>
      </c>
      <c r="F30" s="47">
        <v>4.8571428571428568</v>
      </c>
      <c r="G30" s="47">
        <v>1.8571428571428572</v>
      </c>
      <c r="H30" s="34">
        <f>SUM(Tabulka3[[#This Row],[Relevantnost 20 ]:[Výstupy 10]])</f>
        <v>16.714285714285715</v>
      </c>
      <c r="I30" s="50">
        <v>118600</v>
      </c>
      <c r="J30" s="54">
        <v>0</v>
      </c>
    </row>
    <row r="32" spans="1:10" x14ac:dyDescent="0.25">
      <c r="A32" s="2" t="s">
        <v>79</v>
      </c>
      <c r="B32"/>
      <c r="C32"/>
      <c r="D32" s="26"/>
      <c r="E32" s="6"/>
      <c r="F32" s="7"/>
      <c r="G32" s="7"/>
      <c r="H32" s="7"/>
      <c r="J32" s="23"/>
    </row>
    <row r="33" spans="1:10" s="21" customFormat="1" ht="25.5" x14ac:dyDescent="0.25">
      <c r="A33" s="37" t="s">
        <v>0</v>
      </c>
      <c r="B33" s="38" t="s">
        <v>1</v>
      </c>
      <c r="C33" s="38" t="s">
        <v>2</v>
      </c>
      <c r="D33" s="39" t="s">
        <v>52</v>
      </c>
      <c r="E33" s="38" t="s">
        <v>90</v>
      </c>
      <c r="F33" s="38" t="s">
        <v>91</v>
      </c>
      <c r="G33" s="38" t="s">
        <v>49</v>
      </c>
      <c r="H33" s="38" t="s">
        <v>48</v>
      </c>
      <c r="I33" s="38" t="s">
        <v>17</v>
      </c>
      <c r="J33" s="40" t="s">
        <v>47</v>
      </c>
    </row>
    <row r="34" spans="1:10" x14ac:dyDescent="0.25">
      <c r="A34" s="16" t="s">
        <v>80</v>
      </c>
      <c r="B34" s="13" t="s">
        <v>81</v>
      </c>
      <c r="C34" s="13" t="s">
        <v>82</v>
      </c>
      <c r="D34" s="34">
        <v>4.5714285714285712</v>
      </c>
      <c r="E34" s="34">
        <v>6.1428571428571432</v>
      </c>
      <c r="F34" s="34">
        <v>3.5714285714285716</v>
      </c>
      <c r="G34" s="34">
        <v>3.8571428571428572</v>
      </c>
      <c r="H34" s="34">
        <f>SUM(Tabulka4[[Relevantnost 20 ]:[Výstupy 10]])</f>
        <v>18.142857142857142</v>
      </c>
      <c r="I34" s="17">
        <v>410000</v>
      </c>
      <c r="J34" s="51">
        <v>0</v>
      </c>
    </row>
    <row r="36" spans="1:10" x14ac:dyDescent="0.25">
      <c r="A36" s="2" t="s">
        <v>83</v>
      </c>
      <c r="B36"/>
      <c r="C36"/>
      <c r="D36" s="26"/>
      <c r="E36" s="6"/>
      <c r="F36" s="7"/>
      <c r="G36" s="7"/>
      <c r="H36" s="7"/>
      <c r="J36" s="23"/>
    </row>
    <row r="37" spans="1:10" ht="25.5" x14ac:dyDescent="0.25">
      <c r="A37" s="37" t="s">
        <v>0</v>
      </c>
      <c r="B37" s="38" t="s">
        <v>1</v>
      </c>
      <c r="C37" s="38" t="s">
        <v>2</v>
      </c>
      <c r="D37" s="39" t="s">
        <v>52</v>
      </c>
      <c r="E37" s="38" t="s">
        <v>90</v>
      </c>
      <c r="F37" s="38" t="s">
        <v>91</v>
      </c>
      <c r="G37" s="38" t="s">
        <v>49</v>
      </c>
      <c r="H37" s="38" t="s">
        <v>48</v>
      </c>
      <c r="I37" s="38" t="s">
        <v>17</v>
      </c>
      <c r="J37" s="40" t="s">
        <v>47</v>
      </c>
    </row>
    <row r="38" spans="1:10" ht="25.5" x14ac:dyDescent="0.25">
      <c r="A38" s="16" t="s">
        <v>84</v>
      </c>
      <c r="B38" s="13" t="s">
        <v>85</v>
      </c>
      <c r="C38" s="13" t="s">
        <v>69</v>
      </c>
      <c r="D38" s="32">
        <v>8.2857142857142865</v>
      </c>
      <c r="E38" s="32">
        <v>7.4285714285714288</v>
      </c>
      <c r="F38" s="32">
        <v>5.2857142857142856</v>
      </c>
      <c r="G38" s="32">
        <v>7.2857142857142856</v>
      </c>
      <c r="H38" s="32">
        <f>SUM(Tabulka5[[#This Row],[Relevantnost 20 ]:[Výstupy 10]])</f>
        <v>28.285714285714285</v>
      </c>
      <c r="I38" s="36">
        <v>390000</v>
      </c>
      <c r="J38" s="33">
        <v>260000</v>
      </c>
    </row>
    <row r="39" spans="1:10" ht="38.25" x14ac:dyDescent="0.25">
      <c r="A39" s="16" t="s">
        <v>86</v>
      </c>
      <c r="B39" s="13" t="s">
        <v>87</v>
      </c>
      <c r="C39" s="13" t="s">
        <v>88</v>
      </c>
      <c r="D39" s="34">
        <v>13.428571428571429</v>
      </c>
      <c r="E39" s="34">
        <v>8</v>
      </c>
      <c r="F39" s="34">
        <v>7</v>
      </c>
      <c r="G39" s="34">
        <v>8.8571428571428577</v>
      </c>
      <c r="H39" s="32">
        <f>SUM(Tabulka5[[#This Row],[Relevantnost 20 ]:[Výstupy 10]])</f>
        <v>37.285714285714292</v>
      </c>
      <c r="I39" s="36">
        <v>496000</v>
      </c>
      <c r="J39" s="35">
        <v>420000</v>
      </c>
    </row>
  </sheetData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Footer>&amp;C&amp;P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workbookViewId="0">
      <selection activeCell="D20" sqref="D20"/>
    </sheetView>
  </sheetViews>
  <sheetFormatPr defaultRowHeight="15" x14ac:dyDescent="0.25"/>
  <cols>
    <col min="1" max="1" width="19.7109375" customWidth="1"/>
    <col min="2" max="2" width="10.85546875" bestFit="1" customWidth="1"/>
    <col min="3" max="3" width="12.42578125" bestFit="1" customWidth="1"/>
    <col min="4" max="7" width="10" customWidth="1"/>
  </cols>
  <sheetData>
    <row r="1" spans="1:7" x14ac:dyDescent="0.25">
      <c r="A1" s="8"/>
      <c r="B1" s="8"/>
      <c r="C1" s="8"/>
      <c r="D1" s="8"/>
      <c r="E1" s="9"/>
      <c r="F1" s="10"/>
    </row>
    <row r="2" spans="1:7" x14ac:dyDescent="0.25">
      <c r="A2" s="8"/>
      <c r="B2" s="8"/>
      <c r="C2" s="8"/>
      <c r="D2" s="8"/>
      <c r="E2" s="9"/>
      <c r="F2" s="10"/>
    </row>
    <row r="3" spans="1:7" x14ac:dyDescent="0.25">
      <c r="A3" s="8"/>
      <c r="B3" s="8"/>
      <c r="C3" s="8"/>
      <c r="D3" s="8"/>
      <c r="E3" s="9"/>
      <c r="F3" s="10"/>
    </row>
    <row r="4" spans="1:7" x14ac:dyDescent="0.25">
      <c r="A4" s="8"/>
      <c r="B4" s="8"/>
      <c r="C4" s="8"/>
      <c r="D4" s="8"/>
      <c r="E4" s="9"/>
      <c r="F4" s="2"/>
    </row>
    <row r="5" spans="1:7" x14ac:dyDescent="0.25">
      <c r="A5" s="8"/>
      <c r="B5" s="8"/>
      <c r="C5" s="8"/>
      <c r="D5" s="8"/>
      <c r="E5" s="9"/>
      <c r="F5" s="2"/>
    </row>
    <row r="6" spans="1:7" x14ac:dyDescent="0.25">
      <c r="A6" s="4" t="s">
        <v>53</v>
      </c>
      <c r="B6" s="11"/>
      <c r="C6" s="8"/>
      <c r="D6" s="8"/>
      <c r="E6" s="9"/>
      <c r="F6" s="10"/>
    </row>
    <row r="7" spans="1:7" x14ac:dyDescent="0.25">
      <c r="A7" s="27" t="s">
        <v>16</v>
      </c>
      <c r="B7" s="11"/>
      <c r="C7" s="8"/>
      <c r="D7" s="8"/>
      <c r="E7" s="9"/>
      <c r="F7" s="10"/>
    </row>
    <row r="8" spans="1:7" x14ac:dyDescent="0.25">
      <c r="A8" s="22"/>
    </row>
    <row r="9" spans="1:7" x14ac:dyDescent="0.25">
      <c r="A9" s="65" t="s">
        <v>9</v>
      </c>
      <c r="B9" s="65" t="s">
        <v>14</v>
      </c>
      <c r="C9" s="66" t="s">
        <v>6</v>
      </c>
      <c r="D9" s="66" t="s">
        <v>7</v>
      </c>
      <c r="E9" s="66" t="s">
        <v>10</v>
      </c>
      <c r="F9" s="66" t="s">
        <v>11</v>
      </c>
      <c r="G9" s="66" t="s">
        <v>12</v>
      </c>
    </row>
    <row r="10" spans="1:7" x14ac:dyDescent="0.25">
      <c r="A10" s="67" t="s">
        <v>8</v>
      </c>
      <c r="B10" s="68">
        <f>SUM(Tabulka6[[#This Row],[Okruh 1]:[Okruh 5]])</f>
        <v>22</v>
      </c>
      <c r="C10" s="67">
        <f>COUNTA(Tabulka1[Registrační číslo])</f>
        <v>10</v>
      </c>
      <c r="D10" s="67">
        <f>COUNTA(Tabulka2[Registrační číslo])</f>
        <v>4</v>
      </c>
      <c r="E10" s="67">
        <f>COUNTA(Tabulka3[Registrační číslo])</f>
        <v>5</v>
      </c>
      <c r="F10" s="67">
        <f>COUNTA(Tabulka4[Registrační číslo])</f>
        <v>1</v>
      </c>
      <c r="G10" s="67">
        <f>COUNTA(Tabulka5[Registrační číslo])</f>
        <v>2</v>
      </c>
    </row>
    <row r="11" spans="1:7" x14ac:dyDescent="0.25">
      <c r="A11" s="67" t="s">
        <v>13</v>
      </c>
      <c r="B11" s="68">
        <f>SUM(Tabulka6[[#This Row],[Okruh 1]:[Okruh 5]])</f>
        <v>16</v>
      </c>
      <c r="C11" s="67">
        <f>C10-C12</f>
        <v>8</v>
      </c>
      <c r="D11" s="67">
        <f t="shared" ref="D11:G11" si="0">D10-D12</f>
        <v>4</v>
      </c>
      <c r="E11" s="67">
        <f t="shared" si="0"/>
        <v>2</v>
      </c>
      <c r="F11" s="67">
        <f t="shared" si="0"/>
        <v>0</v>
      </c>
      <c r="G11" s="67">
        <f t="shared" si="0"/>
        <v>2</v>
      </c>
    </row>
    <row r="12" spans="1:7" x14ac:dyDescent="0.25">
      <c r="A12" s="67" t="s">
        <v>89</v>
      </c>
      <c r="B12" s="68">
        <f>SUM(Tabulka6[[#This Row],[Okruh 1]:[Okruh 5]])</f>
        <v>6</v>
      </c>
      <c r="C12" s="67">
        <f>COUNTIF(Tabulka1[Přidělená dotace],0)</f>
        <v>2</v>
      </c>
      <c r="D12" s="67">
        <f>COUNTIF(Tabulka2[Přidělená dotace],0)</f>
        <v>0</v>
      </c>
      <c r="E12" s="67">
        <f>COUNTIF(Tabulka3[Přidělená dotace],0)</f>
        <v>3</v>
      </c>
      <c r="F12" s="67">
        <f>COUNTIF(Tabulka4[Přidělená dotace],0)</f>
        <v>1</v>
      </c>
      <c r="G12" s="67">
        <f>COUNTIF(Tabulka5[Přidělená dotace],0)</f>
        <v>0</v>
      </c>
    </row>
    <row r="13" spans="1:7" x14ac:dyDescent="0.25">
      <c r="A13" s="67"/>
      <c r="B13" s="68"/>
      <c r="C13" s="67"/>
      <c r="D13" s="67"/>
      <c r="E13" s="67"/>
      <c r="F13" s="67"/>
      <c r="G13" s="67"/>
    </row>
    <row r="14" spans="1:7" x14ac:dyDescent="0.25">
      <c r="A14" s="67"/>
      <c r="B14" s="68"/>
      <c r="C14" s="67"/>
      <c r="D14" s="67"/>
      <c r="E14" s="67"/>
      <c r="F14" s="67"/>
      <c r="G14" s="67"/>
    </row>
    <row r="15" spans="1:7" ht="15.75" thickBot="1" x14ac:dyDescent="0.3">
      <c r="A15" s="69" t="s">
        <v>93</v>
      </c>
      <c r="B15" s="69" t="s">
        <v>14</v>
      </c>
      <c r="C15" s="69" t="s">
        <v>6</v>
      </c>
      <c r="D15" s="69" t="s">
        <v>7</v>
      </c>
      <c r="E15" s="69" t="s">
        <v>10</v>
      </c>
      <c r="F15" s="69" t="s">
        <v>11</v>
      </c>
      <c r="G15" s="69" t="s">
        <v>12</v>
      </c>
    </row>
    <row r="16" spans="1:7" x14ac:dyDescent="0.25">
      <c r="A16" s="70" t="s">
        <v>15</v>
      </c>
      <c r="B16" s="71">
        <f>SUM(C16:G16)</f>
        <v>7648667</v>
      </c>
      <c r="C16" s="72">
        <f>SUM(Tabulka1[Požadavek])</f>
        <v>2722240</v>
      </c>
      <c r="D16" s="72">
        <f>SUM(Tabulka2[Požadavek])</f>
        <v>2388327</v>
      </c>
      <c r="E16" s="72">
        <f>SUM(Tabulka3[Požadavek])</f>
        <v>1242100</v>
      </c>
      <c r="F16" s="72">
        <f>SUM(Tabulka4[Požadavek])</f>
        <v>410000</v>
      </c>
      <c r="G16" s="72">
        <f>SUM(Tabulka5[Požadavek])</f>
        <v>886000</v>
      </c>
    </row>
    <row r="17" spans="1:7" x14ac:dyDescent="0.25">
      <c r="A17" s="73" t="s">
        <v>92</v>
      </c>
      <c r="B17" s="74">
        <f>SUM(C17:G17)</f>
        <v>4695000</v>
      </c>
      <c r="C17" s="72">
        <f>SUM(Tabulka1[Přidělená dotace])</f>
        <v>1885000</v>
      </c>
      <c r="D17" s="72">
        <f>SUM(Tabulka2[Přidělená dotace])</f>
        <v>1520000</v>
      </c>
      <c r="E17" s="72">
        <f>SUM(Tabulka3[Přidělená dotace])</f>
        <v>610000</v>
      </c>
      <c r="F17" s="72">
        <f>SUM(Tabulka4[Přidělená dotace])</f>
        <v>0</v>
      </c>
      <c r="G17" s="72">
        <f>SUM(Tabulka5[Přidělená dotace])</f>
        <v>680000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D12" formula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Výsledky</vt:lpstr>
      <vt:lpstr>Statistika</vt:lpstr>
      <vt:lpstr>List1</vt:lpstr>
      <vt:lpstr>Výsledky!Názvy_tisku</vt:lpstr>
      <vt:lpstr>Statistika!Oblast_tisku</vt:lpstr>
      <vt:lpstr>Výsledky!Oblast_tisku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Vrtišková Monika</dc:creator>
  <cp:lastModifiedBy>Zahradníčková Zuzana</cp:lastModifiedBy>
  <cp:lastPrinted>2022-09-08T09:56:47Z</cp:lastPrinted>
  <dcterms:created xsi:type="dcterms:W3CDTF">2022-08-31T12:26:13Z</dcterms:created>
  <dcterms:modified xsi:type="dcterms:W3CDTF">2022-09-08T10:50:44Z</dcterms:modified>
</cp:coreProperties>
</file>