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z.zahradnickova\Documents\7 NPO KKP\vysledky\"/>
    </mc:Choice>
  </mc:AlternateContent>
  <xr:revisionPtr revIDLastSave="0" documentId="8_{D2D9211A-AA41-432D-B796-5E2EAC2B654A}" xr6:coauthVersionLast="36" xr6:coauthVersionMax="36" xr10:uidLastSave="{00000000-0000-0000-0000-000000000000}"/>
  <bookViews>
    <workbookView xWindow="0" yWindow="0" windowWidth="19200" windowHeight="7950" xr2:uid="{892B1123-AEF9-4D1C-8595-E8E0C0056F9B}"/>
  </bookViews>
  <sheets>
    <sheet name="Abecední seznam" sheetId="26" r:id="rId1"/>
    <sheet name="Okruh 1" sheetId="24" r:id="rId2"/>
    <sheet name="Okruh 2" sheetId="23" r:id="rId3"/>
    <sheet name="Okruh 3" sheetId="15" r:id="rId4"/>
    <sheet name="Okruh 4" sheetId="22" r:id="rId5"/>
    <sheet name="Statistika" sheetId="20" r:id="rId6"/>
  </sheets>
  <definedNames>
    <definedName name="_xlnm._FilterDatabase" localSheetId="0" hidden="1">'Abecední seznam'!$B$5:$G$5</definedName>
    <definedName name="_xlnm._FilterDatabase" localSheetId="1" hidden="1">'Okruh 1'!$A$5:$F$5</definedName>
    <definedName name="_xlnm._FilterDatabase" localSheetId="2" hidden="1">'Okruh 2'!$A$5:$F$5</definedName>
    <definedName name="_xlnm._FilterDatabase" localSheetId="3" hidden="1">'Okruh 3'!$A$5:$F$5</definedName>
    <definedName name="_xlnm._FilterDatabase" localSheetId="4" hidden="1">'Okruh 4'!$A$5:$F$5</definedName>
    <definedName name="_xlnm.Print_Titles" localSheetId="0">'Abecední seznam'!$5:$5</definedName>
    <definedName name="_xlnm.Print_Titles" localSheetId="1">'Okruh 1'!$5:$5</definedName>
    <definedName name="_xlnm.Print_Titles" localSheetId="2">'Okruh 2'!$5:$5</definedName>
    <definedName name="_xlnm.Print_Titles" localSheetId="3">'Okruh 3'!$5:$5</definedName>
    <definedName name="_xlnm.Print_Titles" localSheetId="4">'Okruh 4'!$5:$5</definedName>
    <definedName name="_xlnm.Print_Area" localSheetId="0">'Abecední seznam'!$B$1:$G$295</definedName>
    <definedName name="_xlnm.Print_Area" localSheetId="1">'Okruh 1'!$A$1:$F$72</definedName>
    <definedName name="_xlnm.Print_Area" localSheetId="2">'Okruh 2'!$A$1:$F$153</definedName>
    <definedName name="_xlnm.Print_Area" localSheetId="3">'Okruh 3'!$A$1:$F$25</definedName>
    <definedName name="_xlnm.Print_Area" localSheetId="4">'Okruh 4'!$A$1:$F$63</definedName>
    <definedName name="_xlnm.Print_Area" localSheetId="5">Statistika!$A$1:$F$17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0" l="1"/>
  <c r="E13" i="20"/>
  <c r="D13" i="20"/>
  <c r="C13" i="20"/>
  <c r="C17" i="20"/>
  <c r="D11" i="20" l="1"/>
  <c r="F10" i="20"/>
  <c r="E10" i="20"/>
  <c r="D10" i="20"/>
  <c r="C10" i="20"/>
  <c r="F17" i="20"/>
  <c r="E17" i="20"/>
  <c r="D17" i="20"/>
  <c r="F16" i="20"/>
  <c r="E16" i="20"/>
  <c r="D16" i="20"/>
  <c r="C16" i="20"/>
  <c r="E11" i="20"/>
  <c r="F12" i="20"/>
  <c r="E12" i="20"/>
  <c r="D12" i="20"/>
  <c r="C12" i="20"/>
  <c r="C11" i="20"/>
  <c r="F11" i="20"/>
  <c r="B10" i="20" l="1"/>
  <c r="F295" i="26"/>
  <c r="E295" i="26"/>
  <c r="C295" i="26"/>
  <c r="B13" i="20" l="1"/>
  <c r="E72" i="24"/>
  <c r="D72" i="24"/>
  <c r="B72" i="24"/>
  <c r="E153" i="23"/>
  <c r="D153" i="23"/>
  <c r="B153" i="23"/>
  <c r="E63" i="22"/>
  <c r="D63" i="22"/>
  <c r="B63" i="22"/>
  <c r="B25" i="15"/>
  <c r="D25" i="15"/>
  <c r="E25" i="15"/>
  <c r="B17" i="20" l="1"/>
  <c r="B16" i="20"/>
  <c r="B12" i="20"/>
  <c r="B11" i="20"/>
</calcChain>
</file>

<file path=xl/sharedStrings.xml><?xml version="1.0" encoding="utf-8"?>
<sst xmlns="http://schemas.openxmlformats.org/spreadsheetml/2006/main" count="1831" uniqueCount="835">
  <si>
    <t>Registrační číslo</t>
  </si>
  <si>
    <t>Žadatel</t>
  </si>
  <si>
    <t>Požadovaná dotace</t>
  </si>
  <si>
    <t>Návrh dotace</t>
  </si>
  <si>
    <t>CIRQUEON, z.ú.</t>
  </si>
  <si>
    <t>CreW, z.s.</t>
  </si>
  <si>
    <t>ProFitArt, z.s.</t>
  </si>
  <si>
    <t>TIC BRNO, příspěvková organizace</t>
  </si>
  <si>
    <t>BuranTeatr z.ú.</t>
  </si>
  <si>
    <t>LUXFER OPEN SPACE, z.s.</t>
  </si>
  <si>
    <t>Taneční centrum Praha - konzervatoř, z. ú.</t>
  </si>
  <si>
    <t>Hlasohled, z.s.</t>
  </si>
  <si>
    <t>Johan, zapsaný ústav</t>
  </si>
  <si>
    <t>NaFilM, z.s.</t>
  </si>
  <si>
    <t>Pop Academy z.s.</t>
  </si>
  <si>
    <t>Tematické okruhy</t>
  </si>
  <si>
    <t>Název projektu</t>
  </si>
  <si>
    <t>v Kč</t>
  </si>
  <si>
    <t>Hodnocení</t>
  </si>
  <si>
    <t>Statistika</t>
  </si>
  <si>
    <t>Počty žádostí</t>
  </si>
  <si>
    <t>Celkem</t>
  </si>
  <si>
    <t>Okruh 1</t>
  </si>
  <si>
    <t>Okruh 2</t>
  </si>
  <si>
    <t>Okruh 3</t>
  </si>
  <si>
    <t>Okruh 4</t>
  </si>
  <si>
    <t>Podaných</t>
  </si>
  <si>
    <t>Podpořených</t>
  </si>
  <si>
    <t>Požadováno</t>
  </si>
  <si>
    <t>Nepodpořených</t>
  </si>
  <si>
    <t>OKRUH 3: Projekty podporující koordinaci činnosti v oblasti kreativního učení</t>
  </si>
  <si>
    <t>Výzva NPO č. 313/2023 Podpora projektů kreativního učení II</t>
  </si>
  <si>
    <t>0313000001</t>
  </si>
  <si>
    <t>0313000256</t>
  </si>
  <si>
    <t>0313000031</t>
  </si>
  <si>
    <t>0313000041</t>
  </si>
  <si>
    <t>0313000106</t>
  </si>
  <si>
    <t>0313000216</t>
  </si>
  <si>
    <t>0313000279</t>
  </si>
  <si>
    <t>0313000090</t>
  </si>
  <si>
    <t>0313000130</t>
  </si>
  <si>
    <t>0313000171</t>
  </si>
  <si>
    <t>Vznik a utváření pozice regionálního koordinátora spolupráce nezávislého divadelního sektoru a  škol v Plzni a Plzeňském kraji</t>
  </si>
  <si>
    <t>Probuď v sobě kreativce</t>
  </si>
  <si>
    <t>Kreativita do škol Olomouckého kraje</t>
  </si>
  <si>
    <t>Rozvoj kreativity v českých science centrech</t>
  </si>
  <si>
    <t>Zřízení pozice regionálního koordinátora kreativního učení v Královéhradeckém kraji - pilotní programy kreativního učení</t>
  </si>
  <si>
    <t>Koordinace kreativního učení v libereckých základních školách</t>
  </si>
  <si>
    <t>Kulturní dědictví kreativně a se zážitkem</t>
  </si>
  <si>
    <t>3_Změna metodiky a modernizace výukových materiálů pro kreativní obory</t>
  </si>
  <si>
    <t xml:space="preserve">Kreativní vzdělávání pro zvýšení kompetencí žáků </t>
  </si>
  <si>
    <t xml:space="preserve">Posílení a inovace systému koordinace programů kreativního učení v regionu střední Moravy </t>
  </si>
  <si>
    <t>Statutární město Ostrava</t>
  </si>
  <si>
    <t>Inovační centrum Olomouckého kraje</t>
  </si>
  <si>
    <t>Česká asociace science center</t>
  </si>
  <si>
    <t>Centrum uměleckých aktivit, příspěvková organizace</t>
  </si>
  <si>
    <t>Dům dětí a mládeže Větrník, Liberec, příspěvková organizace</t>
  </si>
  <si>
    <t>Didactica Viva, z. s.</t>
  </si>
  <si>
    <t>Knihy trochu jinak s.r.o.</t>
  </si>
  <si>
    <t>Královéhradecký krajský institut pro vzdělávání a inovace - školské zařízení pro další vzdělávání pedagogických pracovníků a středisko služeb školám, příspěvková organizace</t>
  </si>
  <si>
    <t>Sdružení D, z.ú.</t>
  </si>
  <si>
    <t>0313000092</t>
  </si>
  <si>
    <t>0313000211</t>
  </si>
  <si>
    <t>0313000210</t>
  </si>
  <si>
    <t>0313000262</t>
  </si>
  <si>
    <t>0313000123</t>
  </si>
  <si>
    <t>0313000234</t>
  </si>
  <si>
    <t>0313000187</t>
  </si>
  <si>
    <t>0313000266</t>
  </si>
  <si>
    <t>0313000042</t>
  </si>
  <si>
    <t>Budování kapacit a koordinace kreativního učení v Jihočeském kraji</t>
  </si>
  <si>
    <t>Srozumitelná architektura</t>
  </si>
  <si>
    <t>CREDNET II</t>
  </si>
  <si>
    <t>uMĚNÍM: Posilujeme hlas kreativního vzdělávání</t>
  </si>
  <si>
    <t>Děčín je boží a kreativní</t>
  </si>
  <si>
    <t>Cirkonet</t>
  </si>
  <si>
    <t xml:space="preserve">Spolupracující tvořivé muzejnictví </t>
  </si>
  <si>
    <t>Jihlava vzdělává kulturou</t>
  </si>
  <si>
    <t>Regionální koordinace kreativního učení ve městě Pardubice</t>
  </si>
  <si>
    <t>České Budějovice - Evropské hlavní město kultury 2028, z.ú.</t>
  </si>
  <si>
    <t>Vysoké učení technické v Brně</t>
  </si>
  <si>
    <t>Horácká galerie v Novém Městě na Moravě</t>
  </si>
  <si>
    <t>uMĚNÍM - Platforma pro kreativní učení, z. s.</t>
  </si>
  <si>
    <t>Asociace Alauda z.ú.</t>
  </si>
  <si>
    <t>Muzeum východních Čech v Hradci Králové</t>
  </si>
  <si>
    <t>Brána Jihlavy, příspěvková organizace</t>
  </si>
  <si>
    <t>Statutární město Pardubice</t>
  </si>
  <si>
    <t>OKRUH 1: Projekty kreativního učení realizované ve vzdělávacích institucích</t>
  </si>
  <si>
    <t>OKRUH 4: Vzdělávací aktivity pro pedagogy a pracovníky kulturního a kreativního sektoru</t>
  </si>
  <si>
    <t xml:space="preserve">Žádostí: </t>
  </si>
  <si>
    <t xml:space="preserve">Celkem: </t>
  </si>
  <si>
    <t>0313000118</t>
  </si>
  <si>
    <t>0313000321</t>
  </si>
  <si>
    <t>0313000303</t>
  </si>
  <si>
    <t>0313000285</t>
  </si>
  <si>
    <t>0313000228</t>
  </si>
  <si>
    <t>0313000017</t>
  </si>
  <si>
    <t>0313000183</t>
  </si>
  <si>
    <t>0313000109</t>
  </si>
  <si>
    <t>0313000169</t>
  </si>
  <si>
    <t>0313000299</t>
  </si>
  <si>
    <t>0313000332</t>
  </si>
  <si>
    <t>0313000052</t>
  </si>
  <si>
    <t>0313000114</t>
  </si>
  <si>
    <t>0313000053</t>
  </si>
  <si>
    <t>0313000068</t>
  </si>
  <si>
    <t>0313000168</t>
  </si>
  <si>
    <t>0313000263</t>
  </si>
  <si>
    <t>0313000178</t>
  </si>
  <si>
    <t>0313000189</t>
  </si>
  <si>
    <t>0313000208</t>
  </si>
  <si>
    <t>0313000235</t>
  </si>
  <si>
    <t>0313000296</t>
  </si>
  <si>
    <t>0313000176</t>
  </si>
  <si>
    <t>0313000093</t>
  </si>
  <si>
    <t>0313000056</t>
  </si>
  <si>
    <t>0313000139</t>
  </si>
  <si>
    <t>0313000076</t>
  </si>
  <si>
    <t>0313000033</t>
  </si>
  <si>
    <t>0313000298</t>
  </si>
  <si>
    <t>0313000060</t>
  </si>
  <si>
    <t>0313000066</t>
  </si>
  <si>
    <t>0313000287</t>
  </si>
  <si>
    <t>0313000212</t>
  </si>
  <si>
    <t>0313000249</t>
  </si>
  <si>
    <t>0313000064</t>
  </si>
  <si>
    <t>0313000065</t>
  </si>
  <si>
    <t>0313000294</t>
  </si>
  <si>
    <t>0313000028</t>
  </si>
  <si>
    <t>0313000184</t>
  </si>
  <si>
    <t>0313000073</t>
  </si>
  <si>
    <t>0313000251</t>
  </si>
  <si>
    <t>0313000253</t>
  </si>
  <si>
    <t>0313000166</t>
  </si>
  <si>
    <t>0313000289</t>
  </si>
  <si>
    <t>0313000301</t>
  </si>
  <si>
    <t>0313000138</t>
  </si>
  <si>
    <t>0313000120</t>
  </si>
  <si>
    <t>0313000179</t>
  </si>
  <si>
    <t>0313000231</t>
  </si>
  <si>
    <t>0313000098</t>
  </si>
  <si>
    <t>0313000091</t>
  </si>
  <si>
    <t>0313000182</t>
  </si>
  <si>
    <t>0313000259</t>
  </si>
  <si>
    <t>0313000311</t>
  </si>
  <si>
    <t>0313000307</t>
  </si>
  <si>
    <t>3xMeetLoutky+</t>
  </si>
  <si>
    <t>Kreativita, umění, inkluze</t>
  </si>
  <si>
    <t>Aeroškola - kurzy vzdělávání pro pedagogy 2023/2024</t>
  </si>
  <si>
    <t>DigiUm: AI umění pro kreativní učení</t>
  </si>
  <si>
    <t>Inspirace z umělecké praxe II - rozvoj dovedností pro kreativní vzdělávání</t>
  </si>
  <si>
    <t>Theatrum.online</t>
  </si>
  <si>
    <t>Festival klavírní instruktivní literatury Gradus ad Parnassum - Fakulta umění Ostravské univerzity</t>
  </si>
  <si>
    <t>Zvyšování kompetencí divadelních lektorů a pedagogů pro práci s mladým publikem - školení, sdílení, praxe</t>
  </si>
  <si>
    <t>Kreativní věda - kreativní učení jako cesta k poznání</t>
  </si>
  <si>
    <t>Workshopy DidaDiv Ambasador</t>
  </si>
  <si>
    <t>Naučme se učit kreativně II</t>
  </si>
  <si>
    <t>Živá pedagogika II. - kreativní vzdělávání učitelů</t>
  </si>
  <si>
    <t>VZÁJEMNĚ II / Podpora mezioborových spoluprací mezi profesionály na poli galerijní pedagogiky a zprostředkování umění, institucemi a živou kulturou</t>
  </si>
  <si>
    <t>Učení cirkusem pro pedagogy</t>
  </si>
  <si>
    <t>Čerstvý vítr 2.0. Výtvarný podcasting a videocasting</t>
  </si>
  <si>
    <t>Semináře Akademie MenART pro pedagogy a studenty MenART+</t>
  </si>
  <si>
    <t>Festival umění a kreativity ve vzdělávání 2024</t>
  </si>
  <si>
    <t>Mezi řádky: Somatické techniky jako ukázka pedagogického procesu v performativních oborech a jako možnost druhé kariéry umělců</t>
  </si>
  <si>
    <t>Kreativní učení v prezentaci umělecké tvorby a kulturního dědictví II.</t>
  </si>
  <si>
    <t>Škola imaginace</t>
  </si>
  <si>
    <t>Základy animace a filmové výchovy pro pedagogy a lektory kulturních institucí - Fakulta umění Ostravské univerzity</t>
  </si>
  <si>
    <t>Hlasohled - vzdělávání pro pedagogy a pracovníky KKS</t>
  </si>
  <si>
    <t>Taneční centrum Praha zajišťuje spolupráci mezi kulturními institucemi a školami 2023/2024</t>
  </si>
  <si>
    <t>Luxfer Open Space Akademie 2024</t>
  </si>
  <si>
    <t>Síť MuseUM JINAK: Podpora rozvoje a inovací v oblasti muzejní edukace</t>
  </si>
  <si>
    <t>Cyklus vzdělávacích workshopů zaměřený na propojování dramatické výchovy a dalších umělecko-výchovných oborů</t>
  </si>
  <si>
    <t>Od umění k učení</t>
  </si>
  <si>
    <t>Hradecká konzervatoř pro lektory kreativního učení</t>
  </si>
  <si>
    <t>Workshopová série #1#2#3#4#5#6 - fokus generace 15-18</t>
  </si>
  <si>
    <t>Od řemesla k umění pro pedagogy</t>
  </si>
  <si>
    <t>Dramatická výchova – učení zkušeností</t>
  </si>
  <si>
    <t>Rozvoj lektorských dovedností kreativního učení – aplikovaná Eko Artefiletika</t>
  </si>
  <si>
    <t>Pedagog taneční a pohybové výchovy pro základní vzdělávání</t>
  </si>
  <si>
    <t>Umění, jako cesta poznání II</t>
  </si>
  <si>
    <t>Hudební mozaika aneb kreativní interakce jako východisko rozvoje hudební kreativity v komplexu hudebních činností</t>
  </si>
  <si>
    <t>Kreativní učení ve veřejném prostoru</t>
  </si>
  <si>
    <t xml:space="preserve">Poznat budoucnost kreativního vzdělávání  - Melodize </t>
  </si>
  <si>
    <t>TALENT CITY 2023</t>
  </si>
  <si>
    <t>Rozvoj českého drátování</t>
  </si>
  <si>
    <t xml:space="preserve">Podporujme kreativitu! Kreativní vzdělávání jako proces, jak se vyrovnat s nepředvídatelností života! </t>
  </si>
  <si>
    <t>Umělecké ztvárnění vzpomínek na dobu holocaustu</t>
  </si>
  <si>
    <t>Múzy k tabuli!</t>
  </si>
  <si>
    <t>Level Up Pop Academy II</t>
  </si>
  <si>
    <t>Učíte-li, učiteli</t>
  </si>
  <si>
    <t>GALA PRIX 2024</t>
  </si>
  <si>
    <t>Umění čumění pro pedagogy</t>
  </si>
  <si>
    <t>Vzdělávací aktivity pro pedagogy a pracovníky KKS v území MAS Šternbersko</t>
  </si>
  <si>
    <t>Škola pro vás</t>
  </si>
  <si>
    <t>Kreativita mění svět II. - vzdělávací program pro uvolnění kreativity</t>
  </si>
  <si>
    <t>Žákovská kreativní portfolia</t>
  </si>
  <si>
    <t>4_Kreativita mladých lidí, inovace ve vzdělávání a kultura, jak ji neznáte</t>
  </si>
  <si>
    <t>Rozvoj Komunity kreativního vzdělávání</t>
  </si>
  <si>
    <t>Kreativní edukace módy a stylu (vzdělávací program pro pedagogy fascinujícího světa módních možností)</t>
  </si>
  <si>
    <t>Moderní digitalizace zvuku</t>
  </si>
  <si>
    <t xml:space="preserve">Mezinárodní vzdělání odborníků v rámci ČR/UKRAJINA a kreativní školení mládeže </t>
  </si>
  <si>
    <t>Divadlo loutek Ostrava, příspěvková organizace</t>
  </si>
  <si>
    <t>Barvolam, z. s.</t>
  </si>
  <si>
    <t>Aeroškola z.s.</t>
  </si>
  <si>
    <t>Aignos z.s.</t>
  </si>
  <si>
    <t>Akademie výtvarných umění v Praze</t>
  </si>
  <si>
    <t>Janáčkova akademie múzických umění</t>
  </si>
  <si>
    <t>Ostravská univerzita</t>
  </si>
  <si>
    <t>Asociace divadelních lektorů, z.s.</t>
  </si>
  <si>
    <t>Univerzita Palackého v Olomouci</t>
  </si>
  <si>
    <t>Free Apples z.s.</t>
  </si>
  <si>
    <t>Město Velvary</t>
  </si>
  <si>
    <t>Porta Aurea s.r.o.</t>
  </si>
  <si>
    <t>Masarykova univerzita</t>
  </si>
  <si>
    <t>Akademie uměleckých talentů, z.ú.</t>
  </si>
  <si>
    <t>Západočeská univerzita v Plzni</t>
  </si>
  <si>
    <t>Institut úzkosti z.s.</t>
  </si>
  <si>
    <t>Univerzita Tomáše Bati ve Zlíně</t>
  </si>
  <si>
    <t>Muzeum Vysočiny Třebíč, příspěvková organizace</t>
  </si>
  <si>
    <t>Univerzita Karlova</t>
  </si>
  <si>
    <t>Eko Art Therapy Institut, z.s.</t>
  </si>
  <si>
    <t>Dětské studio, z.s.</t>
  </si>
  <si>
    <t>Akademie sociálního umění TABOR z.s.</t>
  </si>
  <si>
    <t>WERC 2040 s.r.o.</t>
  </si>
  <si>
    <t>Český spolek dráteníků</t>
  </si>
  <si>
    <t>Anglo-americká vysoká škola, z.ú.</t>
  </si>
  <si>
    <t>Institut Terezínské iniciativy, obecně prospěšná společnost</t>
  </si>
  <si>
    <t>Knižní stezka k dětem, z.s.</t>
  </si>
  <si>
    <t>Jablonec Jinak, z.ú.</t>
  </si>
  <si>
    <t>Baletní studio při Moravském divadle Olomouc, zapsaný spolek</t>
  </si>
  <si>
    <t>Antonin Vrba s.r.o.</t>
  </si>
  <si>
    <t>MAS Šternbersko o.p.s.</t>
  </si>
  <si>
    <t>Klub českých a slovenských spisovatelů z.s.</t>
  </si>
  <si>
    <t>ERC (Evropské regionální vzdělávací centrum) z.s.</t>
  </si>
  <si>
    <t>Prototýpci, zapsaný spolek</t>
  </si>
  <si>
    <t>Společnost pro kreativitu ve vzdělávání, o.p.s.</t>
  </si>
  <si>
    <t>NEMOROS s.r.o.</t>
  </si>
  <si>
    <t xml:space="preserve">OKRUH 2: Projekty kreativního učení realizované v kulturních institucích </t>
  </si>
  <si>
    <t>0313000141</t>
  </si>
  <si>
    <t>0313000328</t>
  </si>
  <si>
    <t>Transfer poznatků a metod získaných a užívaných v projektech T-expedice Jeseníky a vstupy umělé inteligence do kreativního muzejního prostředí</t>
  </si>
  <si>
    <t>Vlastivědné muzeum Jesenicka, příspěvková organizace</t>
  </si>
  <si>
    <t>Kreativní učení jako klíčová kompetence budoucnosti</t>
  </si>
  <si>
    <t>OSE Czech Republic z.s.</t>
  </si>
  <si>
    <t>0313000079</t>
  </si>
  <si>
    <t xml:space="preserve">Arts Management Masterclass: Inovativní program pro pedagogy a lektory </t>
  </si>
  <si>
    <t>Projekt vyřazen, neodpovídá výzvě.</t>
  </si>
  <si>
    <t>0313000335</t>
  </si>
  <si>
    <t>Brno čte Bruna 2023</t>
  </si>
  <si>
    <t>Spolek přátel Bruna Schulze</t>
  </si>
  <si>
    <t>0313000308</t>
  </si>
  <si>
    <t>Fresh Memories: The Look</t>
  </si>
  <si>
    <t>Brainz Gamify s.r.o.</t>
  </si>
  <si>
    <t>0313000174</t>
  </si>
  <si>
    <t>0313000124</t>
  </si>
  <si>
    <t>0313000338</t>
  </si>
  <si>
    <t>ART*VR - vzdělávání pomocí virtuální reality</t>
  </si>
  <si>
    <t>VOR Art s.r.o.</t>
  </si>
  <si>
    <t>DEPO Kreativní akademie</t>
  </si>
  <si>
    <t>Plzeň 2015, zapsaný ústav</t>
  </si>
  <si>
    <t>Písařská dílna</t>
  </si>
  <si>
    <t>České muzeum stříbra, příspěvková organizace</t>
  </si>
  <si>
    <t>Vyřazených (neodpovídají výzvě)</t>
  </si>
  <si>
    <t>0313000048</t>
  </si>
  <si>
    <t>Stipendijní Akademie MenART</t>
  </si>
  <si>
    <t>0313000046</t>
  </si>
  <si>
    <t>Rozvoj a metodické vedení týmu lektorů Sdružení D pro realizaci programů kreativního učení na ZŠ ve 3 krajích ČR</t>
  </si>
  <si>
    <t>0313000158</t>
  </si>
  <si>
    <t>Dívánky 2024</t>
  </si>
  <si>
    <t>Městský dům dětí a mládeže Týn nad Vltavou</t>
  </si>
  <si>
    <t>0313000250</t>
  </si>
  <si>
    <t>Kreativní občanské vzdělávání</t>
  </si>
  <si>
    <t>PANT, z.s.</t>
  </si>
  <si>
    <t>0313000302</t>
  </si>
  <si>
    <t>Tanec libereckým školám</t>
  </si>
  <si>
    <t>Taneční a pohybové studio Magdaléna, z.s.</t>
  </si>
  <si>
    <t>0313000185</t>
  </si>
  <si>
    <t>TANEC ŠKOLÁM 2023/2024</t>
  </si>
  <si>
    <t>Tanec Praha z.ú.</t>
  </si>
  <si>
    <t>0313000271</t>
  </si>
  <si>
    <t>Mladí ladí dětem - Timbalooloo do škol II</t>
  </si>
  <si>
    <t>Nerudný fest.cz</t>
  </si>
  <si>
    <t>0313000074</t>
  </si>
  <si>
    <t>GEVO IB Film 2</t>
  </si>
  <si>
    <t>Gymnázium Evolution, s.r.o.</t>
  </si>
  <si>
    <t>0313000205</t>
  </si>
  <si>
    <t>Město jako učebnice - cyklus kreativních workshopů pro školy a družiny na Praze 3</t>
  </si>
  <si>
    <t>Přátelé Prahy</t>
  </si>
  <si>
    <t>0313000258</t>
  </si>
  <si>
    <t>Uměním k porozumění</t>
  </si>
  <si>
    <t>POST BELLUM, z. ú.</t>
  </si>
  <si>
    <t>0313000089</t>
  </si>
  <si>
    <t>Animace na školách</t>
  </si>
  <si>
    <t>Animánie z.s.</t>
  </si>
  <si>
    <t>0313000277</t>
  </si>
  <si>
    <t>BALETNÍ DÍLNIČKY II</t>
  </si>
  <si>
    <t>0313000050</t>
  </si>
  <si>
    <t>Vzděláváme pro budoucnost - kreativní učení na školách</t>
  </si>
  <si>
    <t>0313000222</t>
  </si>
  <si>
    <t xml:space="preserve">Ateliér MDO na školách </t>
  </si>
  <si>
    <t>Moravské divadlo Olomouc, příspěvková organizace</t>
  </si>
  <si>
    <t>0313000282</t>
  </si>
  <si>
    <t>Ostružina a Neslyšící</t>
  </si>
  <si>
    <t>OSTRUŽINA z.s.</t>
  </si>
  <si>
    <t>0313000283</t>
  </si>
  <si>
    <t>Mé ruce vypráví</t>
  </si>
  <si>
    <t>Česká unie neslyšících, z.ú.</t>
  </si>
  <si>
    <t>0313000286</t>
  </si>
  <si>
    <t>Tvoříme s umělou inteligencí</t>
  </si>
  <si>
    <t>0313000047</t>
  </si>
  <si>
    <t>Divadlo a dramatická výchova jako participační prostředek ve vzdělávání na SŠ</t>
  </si>
  <si>
    <t>Spolek GALIMATYÁŠ</t>
  </si>
  <si>
    <t>0313000132</t>
  </si>
  <si>
    <t>HRAnice Svobody 2.0</t>
  </si>
  <si>
    <t>Žongléros Ansámbl, z.s.</t>
  </si>
  <si>
    <t>0313000336</t>
  </si>
  <si>
    <t>Creative space at high school</t>
  </si>
  <si>
    <t>Prostor plus o.p.s.</t>
  </si>
  <si>
    <t>0313000198</t>
  </si>
  <si>
    <t>Poezie není nuda aneb SLAM POETRY PRO ŠKOLY (školní rok 2023/24)</t>
  </si>
  <si>
    <t>Detour Productions z.s.</t>
  </si>
  <si>
    <t>0313000290</t>
  </si>
  <si>
    <t>OKNA DO SVĚTA - audiovizuální workshopy pro dětské domovy</t>
  </si>
  <si>
    <t>ADONAI for People o.p.s.</t>
  </si>
  <si>
    <t>0313000037</t>
  </si>
  <si>
    <t>Podpora kreativního učení ve vzdělávacích institucích na území MAS Šternbersko</t>
  </si>
  <si>
    <t>0313000070</t>
  </si>
  <si>
    <t xml:space="preserve">G18 EduLab: Vzdělávací kreativní dílny galerie G18 založené na participaci </t>
  </si>
  <si>
    <t>0313000215</t>
  </si>
  <si>
    <t>Konzervování a restaurování mobiliárního fondu pro zámek Vartenberk</t>
  </si>
  <si>
    <t>Střední odborná škola uměleckořemeslná s.r.o.</t>
  </si>
  <si>
    <t>0313000125</t>
  </si>
  <si>
    <t>Workshopy a navazující vzdělávací kurzy DJingu a hudební produkce pro mladé talenty</t>
  </si>
  <si>
    <t>Moravia Top Promotions s.r.o.</t>
  </si>
  <si>
    <t>0313000163</t>
  </si>
  <si>
    <t>KonzervaToč! Kovářská</t>
  </si>
  <si>
    <t>DoKrajin, z.s.</t>
  </si>
  <si>
    <t>0313000260</t>
  </si>
  <si>
    <t>Spojujeme mladé dramatiky s profesionály</t>
  </si>
  <si>
    <t>Základní umělecká škola Přelouč, okres Pardubice</t>
  </si>
  <si>
    <t>0313000108</t>
  </si>
  <si>
    <t xml:space="preserve">Učme audiovizi: podpora výuky filmové a audiovizuální výchovy na základních školách a víceletých gymnáziích </t>
  </si>
  <si>
    <t>Free Cinema Pofiv, o.p.s.</t>
  </si>
  <si>
    <t>0313000126</t>
  </si>
  <si>
    <t>ŠKOLA TANČÍ 2023/2024 - kreativní učení v pohybu a vzdělávací program pro umělce a pedagogy</t>
  </si>
  <si>
    <t>Centrum choreografického rozvoje SE.S.TA, z.s.</t>
  </si>
  <si>
    <t>0313000324</t>
  </si>
  <si>
    <t>Vzdělávání cirkusem</t>
  </si>
  <si>
    <t>Cirkus trochu jinak, z. s.</t>
  </si>
  <si>
    <t>0313000099</t>
  </si>
  <si>
    <t>Umělci po škole 2023/2024</t>
  </si>
  <si>
    <t>Máš umělecké střevo?, z.s.</t>
  </si>
  <si>
    <t>0313000165</t>
  </si>
  <si>
    <t>Divadlo fórum pro rodiče s dětmi - pokračování</t>
  </si>
  <si>
    <t>Divadelta z.s.</t>
  </si>
  <si>
    <t>0313000269</t>
  </si>
  <si>
    <t xml:space="preserve">Hrajeme s filharmoniky III. </t>
  </si>
  <si>
    <t>0313000236</t>
  </si>
  <si>
    <t xml:space="preserve">Podhůří školám! II </t>
  </si>
  <si>
    <t>Podhůří Železných hor,o.p.s.</t>
  </si>
  <si>
    <t>0313000107</t>
  </si>
  <si>
    <t>Workshop Poznávej sám sebe a Wellbeing</t>
  </si>
  <si>
    <t>Divadlo b, spolek</t>
  </si>
  <si>
    <t>0313000006</t>
  </si>
  <si>
    <t>Kreativní učení v libereckých základních školách</t>
  </si>
  <si>
    <t>Dramacentrum Bezejména, z.s.</t>
  </si>
  <si>
    <t>0313000051</t>
  </si>
  <si>
    <t>Umělci do škol</t>
  </si>
  <si>
    <t>Educa24 agency, s.r.o.</t>
  </si>
  <si>
    <t>0313000081</t>
  </si>
  <si>
    <t>Kreativní malý řemeslník</t>
  </si>
  <si>
    <t>Dolní oblast VÍTKOVICE, z.s.</t>
  </si>
  <si>
    <t>0313000024</t>
  </si>
  <si>
    <t>Filmový klub KineDok</t>
  </si>
  <si>
    <t>Institut dokumentárního filmu</t>
  </si>
  <si>
    <t>0313000186</t>
  </si>
  <si>
    <t>Muzikanti do škol</t>
  </si>
  <si>
    <t>Svaz autorů a interpretů z. s.</t>
  </si>
  <si>
    <t>0313000038</t>
  </si>
  <si>
    <t>Czech Photo Junior - Necvakejte, foťte! - pokračující projekt</t>
  </si>
  <si>
    <t>CZECH PHOTO o.p.s.</t>
  </si>
  <si>
    <t>0313000115</t>
  </si>
  <si>
    <t>Artefiletikou ke kreativnímu učení v přírodě</t>
  </si>
  <si>
    <t>0313000143</t>
  </si>
  <si>
    <t>Zvíře v zahradě</t>
  </si>
  <si>
    <t>Střední umělecká škola, Ostrava, příspěvková organizace</t>
  </si>
  <si>
    <t>0313000196</t>
  </si>
  <si>
    <t>Kreativním učením k aktivnímu občanství - Umělci a uličníci II.</t>
  </si>
  <si>
    <t>Agora CE o.p.s.</t>
  </si>
  <si>
    <t>0313000097</t>
  </si>
  <si>
    <t>PRINTING NOW</t>
  </si>
  <si>
    <t>0313000057</t>
  </si>
  <si>
    <t>Prototýpci rostou v Brně</t>
  </si>
  <si>
    <t>0313000207</t>
  </si>
  <si>
    <t>Linky umění - umění na dotek</t>
  </si>
  <si>
    <t>Linky umění z.s.</t>
  </si>
  <si>
    <t>0313000325</t>
  </si>
  <si>
    <t>Před školou</t>
  </si>
  <si>
    <t>Pěstuj prostor, z. s.</t>
  </si>
  <si>
    <t>0313000054</t>
  </si>
  <si>
    <t>Učení cirkusem pro děti</t>
  </si>
  <si>
    <t>0313000199</t>
  </si>
  <si>
    <t>Kreativitou k aktivnímu občanství II.</t>
  </si>
  <si>
    <t>INICIATIVA FÓR_UM, z. s.</t>
  </si>
  <si>
    <t>0313000044</t>
  </si>
  <si>
    <t>DUŠEvNÍ SERVIS jako UMĚNÍ</t>
  </si>
  <si>
    <t>Ordinarius z.s.</t>
  </si>
  <si>
    <t>0313000004</t>
  </si>
  <si>
    <t>Digižáci – Tvorba digitálních interaktivních děl jako prostředek kreativního učení nové informatiky v rámci RVP</t>
  </si>
  <si>
    <t>Asociace českých herních vývojářů, z. s.</t>
  </si>
  <si>
    <t>0313000201</t>
  </si>
  <si>
    <t>Tvoříme s profesionály za pomoci grafických tabletů</t>
  </si>
  <si>
    <t>0313000232</t>
  </si>
  <si>
    <t>TěloCIRK</t>
  </si>
  <si>
    <t>0313000018</t>
  </si>
  <si>
    <t>Rozšíření Antonin Vrba dílny (moderní centrum výtvarného vzdělávání na severovýchodní perfierii Prahy)</t>
  </si>
  <si>
    <t>0313000275</t>
  </si>
  <si>
    <t>ZUŠka kreativně</t>
  </si>
  <si>
    <t>Soukromá základní umělecká škola Dr. Lidinské</t>
  </si>
  <si>
    <t>0313000280</t>
  </si>
  <si>
    <t>NáNaNáměstí Fest 2024</t>
  </si>
  <si>
    <t>0313000331</t>
  </si>
  <si>
    <t>Inovativní dílna</t>
  </si>
  <si>
    <t>6. ScioŠkola Praha - základní škola, s.r.o.</t>
  </si>
  <si>
    <t>0313000127</t>
  </si>
  <si>
    <t>Cesta ke kreativní škole</t>
  </si>
  <si>
    <t>Střední zdravotnická škola a Vyšší odborná škola zdravotnická, České Budějovice, Husova 3</t>
  </si>
  <si>
    <t>0313000295</t>
  </si>
  <si>
    <t>Gevoncert</t>
  </si>
  <si>
    <t>0313000284</t>
  </si>
  <si>
    <t>GEVO - ART</t>
  </si>
  <si>
    <t>0313000088</t>
  </si>
  <si>
    <t>1_Tvoříme s příběhem</t>
  </si>
  <si>
    <t>0313000223</t>
  </si>
  <si>
    <t>Svět z papíru ve školách</t>
  </si>
  <si>
    <t>Hudebně - taneční spolek pro Evropu (HTSpE)</t>
  </si>
  <si>
    <t>0313000148</t>
  </si>
  <si>
    <t>Kreativní učení v Masarykově veřejné knihovně Vsetín III. - Vzděláváme lektory i žáky kreativně</t>
  </si>
  <si>
    <t>Masarykova veřejná knihovna Vsetín</t>
  </si>
  <si>
    <t>0313000278</t>
  </si>
  <si>
    <t>Edukační program Vašulka Kitchen Brno</t>
  </si>
  <si>
    <t>Centrum umění nových médií - Vasulka Kitchen Brno, z. s.</t>
  </si>
  <si>
    <t>0313000145</t>
  </si>
  <si>
    <t>Výtvarka! 2023/2024</t>
  </si>
  <si>
    <t>0313000229</t>
  </si>
  <si>
    <t>Za/žít umění</t>
  </si>
  <si>
    <t>0313000147</t>
  </si>
  <si>
    <t>Máš umělecké střevo?, 15. ročník přehlídky</t>
  </si>
  <si>
    <t>0313000012</t>
  </si>
  <si>
    <t>Na louce</t>
  </si>
  <si>
    <t>Regionální muzeum Mělník, příspěvková organizace</t>
  </si>
  <si>
    <t>0313000288</t>
  </si>
  <si>
    <t>Robopis: Storytelling ve věku AI</t>
  </si>
  <si>
    <t>0313000230</t>
  </si>
  <si>
    <t>Animárium na cestách</t>
  </si>
  <si>
    <t>SLADOVNA PÍSEK o.p.s.</t>
  </si>
  <si>
    <t>0313000095</t>
  </si>
  <si>
    <t>Edukační programy Galerie - Za uměním do Atria</t>
  </si>
  <si>
    <t>Za Trojku</t>
  </si>
  <si>
    <t>0313000025</t>
  </si>
  <si>
    <t>PICCOLI 2023</t>
  </si>
  <si>
    <t>Nadace Collegium Marianum</t>
  </si>
  <si>
    <t>0313000175</t>
  </si>
  <si>
    <t>Cyklus vzdělávacích aktivit Dům umění</t>
  </si>
  <si>
    <t>Krajská galerie výtvarného umění ve Zlíně, příspěvková organizace</t>
  </si>
  <si>
    <t>0313000117</t>
  </si>
  <si>
    <t>Kreativní učení pro děti a mládež v Knihovně Jiřího Mahena 2</t>
  </si>
  <si>
    <t>Knihovna Jiřího Mahena v Brně, příspěvková organizace</t>
  </si>
  <si>
    <t>0313000116</t>
  </si>
  <si>
    <t>Umění a řemeslo v regionu</t>
  </si>
  <si>
    <t>Muzeum regionu Valašsko, příspěvková organizace</t>
  </si>
  <si>
    <t>0313000219</t>
  </si>
  <si>
    <t xml:space="preserve">uMĚNÍ v dětech </t>
  </si>
  <si>
    <t>Klub kultury Napajedla, p.o.</t>
  </si>
  <si>
    <t>0313000096</t>
  </si>
  <si>
    <t>Slon v porcelánu aneb příroda v umění</t>
  </si>
  <si>
    <t>Severočeské muzeum v Liberci, příspěvková organizace</t>
  </si>
  <si>
    <t>0313000154</t>
  </si>
  <si>
    <t>Kreativní výtvarné kurzy s lektory z Ateliéru radostné tvorby II</t>
  </si>
  <si>
    <t>ALTÁN ART, z.s.</t>
  </si>
  <si>
    <t>0313000274</t>
  </si>
  <si>
    <t>Online Hero</t>
  </si>
  <si>
    <t>Farma v jeskyni z.s.</t>
  </si>
  <si>
    <t>0313000194</t>
  </si>
  <si>
    <t>Buď dřevo!</t>
  </si>
  <si>
    <t>0313000080</t>
  </si>
  <si>
    <t xml:space="preserve">Buď kreativní v NISA FACTORY </t>
  </si>
  <si>
    <t>0313000129</t>
  </si>
  <si>
    <t>Cesta k umění - kreativní workshopy pro děti a mládež</t>
  </si>
  <si>
    <t>Galerie výtvarného umění v Havlíčkově Brodě</t>
  </si>
  <si>
    <t>0313000071</t>
  </si>
  <si>
    <t>Učení skrze umění - kreativní učení v teorii i praxi</t>
  </si>
  <si>
    <t>Knihovna Třinec, příspěvková organizace</t>
  </si>
  <si>
    <t>0313000200</t>
  </si>
  <si>
    <t>Valdštejnův svět</t>
  </si>
  <si>
    <t>Valdštejnské imaginárium, z.ú.</t>
  </si>
  <si>
    <t>0313000061</t>
  </si>
  <si>
    <t>Muzikálová škola pro děti při Městském divadle Brno</t>
  </si>
  <si>
    <t>Městské divadlo Brno, příspěvková organizace</t>
  </si>
  <si>
    <t>0313000238</t>
  </si>
  <si>
    <t>Zeměpis budoucnosti - vzdělávání ke kreativitě a environmentálnímu myšlení</t>
  </si>
  <si>
    <t>0313000032</t>
  </si>
  <si>
    <t>Staň se reportérem - praktický AV kurz</t>
  </si>
  <si>
    <t>0313000306</t>
  </si>
  <si>
    <t>Kreativní vzdělávání v Hraničáři II</t>
  </si>
  <si>
    <t>Veřejný sál Hraničář, spolek</t>
  </si>
  <si>
    <t>0313000267</t>
  </si>
  <si>
    <t>Lektorský kreativní program „Kaple známá, neznámá vol. 2“</t>
  </si>
  <si>
    <t>Muzeum Vysočiny Pelhřimov, příspěvková organizace</t>
  </si>
  <si>
    <t>0313000273</t>
  </si>
  <si>
    <t>Projekt kreativního vzdělávání a inovací v Divadle Polárka ve školním roce 2023/ 2024</t>
  </si>
  <si>
    <t>Kávéeska, příspěvková organizace</t>
  </si>
  <si>
    <t>0313000069</t>
  </si>
  <si>
    <t>VyšeHrátky 2023 - Divadelní bojovka "Devadesátky - rozdělení Československa"</t>
  </si>
  <si>
    <t>Studio Damúza, o.p.s.</t>
  </si>
  <si>
    <t>0313000310</t>
  </si>
  <si>
    <t>Kreativní učení na Švestkovém Dvoře II</t>
  </si>
  <si>
    <t>Švestkový Dvůr, z.s.</t>
  </si>
  <si>
    <t>0313000003</t>
  </si>
  <si>
    <t>Naivní divadlo Liberec - kreativní vzdělávání  - workshopy: Vyrob si svou loutku a zahraj si své divadlo</t>
  </si>
  <si>
    <t>Naivní divadlo Liberec,příspěvková  organizace</t>
  </si>
  <si>
    <t>0313000193</t>
  </si>
  <si>
    <t xml:space="preserve">SFÉRA učí kreativně </t>
  </si>
  <si>
    <t>Centrální polytechnické dílny, z.s.</t>
  </si>
  <si>
    <t>0313000297</t>
  </si>
  <si>
    <t>Studio ⌘ + Kontext / vzdělávací dílny k performativním dílům s orientací na status ženy</t>
  </si>
  <si>
    <t>0313000217</t>
  </si>
  <si>
    <t xml:space="preserve">V pecích pálené </t>
  </si>
  <si>
    <t>Volyňská kultura, příspěvková organizace</t>
  </si>
  <si>
    <t>0313000170</t>
  </si>
  <si>
    <t>Dvořák imerzivní</t>
  </si>
  <si>
    <t>Památník Antonína Dvořáka ve Vysoké u Příbrami, příspěvková organizace</t>
  </si>
  <si>
    <t>0313000329</t>
  </si>
  <si>
    <t>Práce s loutkou</t>
  </si>
  <si>
    <t>Městská knihovna Slavoj ve Dvoře Králové nad Labem</t>
  </si>
  <si>
    <t>0313000008</t>
  </si>
  <si>
    <t>Kreativní učení v předškolním vzdělávání</t>
  </si>
  <si>
    <t>Moravskoslezská vědecká knihovna v Ostravě, příspěvková organizace</t>
  </si>
  <si>
    <t>0313000078</t>
  </si>
  <si>
    <t>Muzeem jinak</t>
  </si>
  <si>
    <t>Muzeum regionu Boskovicka, příspěvková organizace</t>
  </si>
  <si>
    <t>0313000247</t>
  </si>
  <si>
    <t>Na cestě Ateliérem *52</t>
  </si>
  <si>
    <t>Činoherní studio města Ústí nad Labem, příspěvková organizace</t>
  </si>
  <si>
    <t>0313000094</t>
  </si>
  <si>
    <t>Edukační programy - Hudba - Za Hudbou do Atria</t>
  </si>
  <si>
    <t>0313000309</t>
  </si>
  <si>
    <t>Oživená historie</t>
  </si>
  <si>
    <t>Divozemí z.s.</t>
  </si>
  <si>
    <t>0313000334</t>
  </si>
  <si>
    <t>Učíme se reflexí</t>
  </si>
  <si>
    <t>0313000113</t>
  </si>
  <si>
    <t>Alchymistická laboratoř</t>
  </si>
  <si>
    <t>Geisslers Hofcomoedianten z.s.</t>
  </si>
  <si>
    <t>0313000281</t>
  </si>
  <si>
    <t>Barokní "dramma in musica": Od autentické rekonstrukce ke kreativní improvizaci</t>
  </si>
  <si>
    <t>Nadace pro dějiny kultury ve střední Evropě</t>
  </si>
  <si>
    <t>0313000146</t>
  </si>
  <si>
    <t>Sebepřijetí ?!</t>
  </si>
  <si>
    <t>ART FRAME PALÁC AKROPOLIS s.r.o.</t>
  </si>
  <si>
    <t>0313000195</t>
  </si>
  <si>
    <t>STEMArt: Propojení vědy, techniky a umění pro dětskou kreativitu</t>
  </si>
  <si>
    <t>Techmania Science Center o.p.s.</t>
  </si>
  <si>
    <t>0313000043</t>
  </si>
  <si>
    <t xml:space="preserve">Středověk na vlastní kůži </t>
  </si>
  <si>
    <t>Kulturní centrum Bílovec, příspěvková organizace</t>
  </si>
  <si>
    <t>0313000314</t>
  </si>
  <si>
    <t>Ateliér nacucky</t>
  </si>
  <si>
    <t>DW7, o.p.s.</t>
  </si>
  <si>
    <t>0313000055</t>
  </si>
  <si>
    <t xml:space="preserve">Vývojová laboratoř edukačních aktivit muzea NaFilM k provázání programů se školní výukou			</t>
  </si>
  <si>
    <t>0313000011</t>
  </si>
  <si>
    <t>Zvířecí redakce – Nanést rtěnku, převléknout kabát – Přej si v zahradě</t>
  </si>
  <si>
    <t>PLATO Ostrava, příspěvková organizace</t>
  </si>
  <si>
    <t>0313000133</t>
  </si>
  <si>
    <t xml:space="preserve"> Cirkustika 2.0</t>
  </si>
  <si>
    <t>0313000291</t>
  </si>
  <si>
    <t>Mahler je hudba! 2</t>
  </si>
  <si>
    <t>0313000157</t>
  </si>
  <si>
    <t>Soubor projektů kreativního učení lektorského oddělení Divadla Drak pro školní rok 2023/2024</t>
  </si>
  <si>
    <t>Divadlo Drak a Mezinárodní institut figurálního divadla o.p.s.</t>
  </si>
  <si>
    <t>0313000316</t>
  </si>
  <si>
    <t>Youth in the Cave</t>
  </si>
  <si>
    <t>0313000005</t>
  </si>
  <si>
    <t>CIRK&amp;MIME- kreativitou k ostatním</t>
  </si>
  <si>
    <t>Pontopolis z.s.</t>
  </si>
  <si>
    <t>0313000059</t>
  </si>
  <si>
    <t>LALTAP</t>
  </si>
  <si>
    <t>0313000149</t>
  </si>
  <si>
    <t>Divadlo a jinakost jako cesta k sebepoznání II</t>
  </si>
  <si>
    <t>Divadlo Aldente, z.s.</t>
  </si>
  <si>
    <t>0313000022</t>
  </si>
  <si>
    <t>Centrum dokumentárního filmu - Síla imaginace 2023-2024</t>
  </si>
  <si>
    <t>DOC.DREAM services s.r.o.</t>
  </si>
  <si>
    <t>0313000063</t>
  </si>
  <si>
    <t>Ji.hlava dětem – festival kreativity a poznání 2023</t>
  </si>
  <si>
    <t>0313000233</t>
  </si>
  <si>
    <t>Cirqueon - nová generace</t>
  </si>
  <si>
    <t>0313000128</t>
  </si>
  <si>
    <t>Cirkulární centrum - využívání odpadových materiálů pro kreativní učení</t>
  </si>
  <si>
    <t>FortArt, z.s.</t>
  </si>
  <si>
    <t>0313000045</t>
  </si>
  <si>
    <t>Kreativní vzdělávání v kulturním centru Vzlet 2023-24</t>
  </si>
  <si>
    <t>Ústředna, s.r.o.</t>
  </si>
  <si>
    <t>0313000152</t>
  </si>
  <si>
    <t>DRAMACENTRUM Divadlo do života</t>
  </si>
  <si>
    <t>0313000197</t>
  </si>
  <si>
    <t>Na jeviště II</t>
  </si>
  <si>
    <t>Nadační fond Broumov - město kultury</t>
  </si>
  <si>
    <t>0313000160</t>
  </si>
  <si>
    <t>S řemesly po celý rok</t>
  </si>
  <si>
    <t>Masarykovo muzeum v Hodoníně, příspěvková organizace</t>
  </si>
  <si>
    <t>0313000221</t>
  </si>
  <si>
    <t>Ateliér Youth (celoroční projekty kreativního centra)</t>
  </si>
  <si>
    <t>Jihočeské divadlo, příspěvková organizace</t>
  </si>
  <si>
    <t>0313000313</t>
  </si>
  <si>
    <t>Animované příběhy 23/24</t>
  </si>
  <si>
    <t>Opak, z. s.</t>
  </si>
  <si>
    <t>0313000276</t>
  </si>
  <si>
    <t>Instituty Paměti národa - kreativní cesta do 20. století</t>
  </si>
  <si>
    <t>0313000190</t>
  </si>
  <si>
    <t>Divadlo ve vzdělání, vzdělávání v divadle II.</t>
  </si>
  <si>
    <t>Divadlo D21 z.s.</t>
  </si>
  <si>
    <t>0313000101</t>
  </si>
  <si>
    <t>Poklady starého Chebu</t>
  </si>
  <si>
    <t>Poklady starého Chebu z.s.</t>
  </si>
  <si>
    <t>0313000134</t>
  </si>
  <si>
    <t>Teens Network Transformation</t>
  </si>
  <si>
    <t>0313000137</t>
  </si>
  <si>
    <t>Akademie Versailles 2023</t>
  </si>
  <si>
    <t>Collegium Marianum - Týnská škola s.r.o.</t>
  </si>
  <si>
    <t>0313000246</t>
  </si>
  <si>
    <t>„Smím prosit?“</t>
  </si>
  <si>
    <t>0313000013</t>
  </si>
  <si>
    <t>NdB rozvíjí kreativní učení II.</t>
  </si>
  <si>
    <t>Národní divadlo Brno, příspěvková organizace</t>
  </si>
  <si>
    <t>0313000248</t>
  </si>
  <si>
    <t>ZÁMEK ŽĎÁR - Akademie kreativního učení</t>
  </si>
  <si>
    <t>ZÁMEK ŽĎÁR z.s.</t>
  </si>
  <si>
    <t>0313000026</t>
  </si>
  <si>
    <t>Aula Regia</t>
  </si>
  <si>
    <t>Kongregace sester karmelitek Dítěte Ježíše</t>
  </si>
  <si>
    <t>0313000204</t>
  </si>
  <si>
    <t>Společně v přírodě: kreativní učení pro neslyšící</t>
  </si>
  <si>
    <t>Šalvějka, z.s.</t>
  </si>
  <si>
    <t>0313000161</t>
  </si>
  <si>
    <t>Malé velké umění</t>
  </si>
  <si>
    <t>Jihomoravské muzeum ve Znojmě, příspěvková organizace</t>
  </si>
  <si>
    <t>0313000272</t>
  </si>
  <si>
    <t>Papírenská dílna v knihovně</t>
  </si>
  <si>
    <t>Městská knihovna v Přerově, příspěvková organizace</t>
  </si>
  <si>
    <t>0313000075</t>
  </si>
  <si>
    <t>Kumšt</t>
  </si>
  <si>
    <t>Městská knihovna v Praze</t>
  </si>
  <si>
    <t>0313000077</t>
  </si>
  <si>
    <t xml:space="preserve">V muzeu se učíme umění a kreativnímu učení </t>
  </si>
  <si>
    <t>Ostravské muzeum, příspěvková organizace</t>
  </si>
  <si>
    <t>0313000181</t>
  </si>
  <si>
    <t xml:space="preserve">Cesta umělce k mladému divákovi: série doprovodných programů (nejen) k inscenacím ostravských divadel </t>
  </si>
  <si>
    <t>Ateliér pro děti a mládež při Národním divadle moravskoslezském, spolek</t>
  </si>
  <si>
    <t>0313000156</t>
  </si>
  <si>
    <t>Lektorské projekty k divadelním představením a jejich realizace</t>
  </si>
  <si>
    <t>Východočeské divadlo Pardubice</t>
  </si>
  <si>
    <t>0313000304</t>
  </si>
  <si>
    <t>Vzdělávací doprovodné programy k umělecké tvorbě</t>
  </si>
  <si>
    <t>Umělecký soubor Tygr v tísni p.s.</t>
  </si>
  <si>
    <t>0313000225</t>
  </si>
  <si>
    <t>Workshopy a kreativní aktivity pro veřejnost v kreativním centru Švandova divadla na Smíchově II</t>
  </si>
  <si>
    <t>Švandovo divadlo na Smíchově</t>
  </si>
  <si>
    <t>0313000009</t>
  </si>
  <si>
    <t>Cirkus do škol Akrobat Sokol Jihlava</t>
  </si>
  <si>
    <t>Tělocvičná jednota Sokol Jihlava</t>
  </si>
  <si>
    <t>0313000083</t>
  </si>
  <si>
    <t>CirkuŠkola</t>
  </si>
  <si>
    <t>BUDE CIRKUS, z.s.</t>
  </si>
  <si>
    <t>0313000227</t>
  </si>
  <si>
    <t>Herecké kurzy pro děti a mládež</t>
  </si>
  <si>
    <t>Městské divadlo Zlín, příspěvková organizace</t>
  </si>
  <si>
    <t>0313000203</t>
  </si>
  <si>
    <t>Kreativní studio Veselského kulturního centra</t>
  </si>
  <si>
    <t>Veselské kulturní centrum, z.ú.</t>
  </si>
  <si>
    <t>0313000180</t>
  </si>
  <si>
    <t>LEKTORSKÁ A EDUKAČNÍ ČINNOST DIVADLA V DLOUHÉ pro děti a mládež: 2023/2024</t>
  </si>
  <si>
    <t>Divadlo v Dlouhé</t>
  </si>
  <si>
    <t>0313000151</t>
  </si>
  <si>
    <t>Milovníci divadla 2.0</t>
  </si>
  <si>
    <t>0313000035</t>
  </si>
  <si>
    <t>Music Portals</t>
  </si>
  <si>
    <t>Goethe-Institut e.V., pobočka Česká republika</t>
  </si>
  <si>
    <t>0313000330</t>
  </si>
  <si>
    <t>Výlety za Field Recordings - aplikace exaktní vědy v praxi skrze kreativní učení</t>
  </si>
  <si>
    <t>Divadlo Archa o.p.s.</t>
  </si>
  <si>
    <t>0313000254</t>
  </si>
  <si>
    <t>CED OBSERVER 2023/2024</t>
  </si>
  <si>
    <t>Centrum experimentálního divadla, příspěvková organizace</t>
  </si>
  <si>
    <t>0313000036</t>
  </si>
  <si>
    <t>Kreativní učení v Divadle Tramtarie</t>
  </si>
  <si>
    <t>Divadlo Tramtarie, z.ú.</t>
  </si>
  <si>
    <t>0313000224</t>
  </si>
  <si>
    <t>Nevýchovný koncert</t>
  </si>
  <si>
    <t>0313000191</t>
  </si>
  <si>
    <t xml:space="preserve">Potkej svého profesionála - zapojení umělců do spolupráce se školami				</t>
  </si>
  <si>
    <t>0313000105</t>
  </si>
  <si>
    <t>ROZVOJ VZDĚLÁVACÍHO PROGRAMU MĚSTSKÝCH DIVADEL PRAŽSKÝCH</t>
  </si>
  <si>
    <t>Městská divadla pražská</t>
  </si>
  <si>
    <t>0313000021</t>
  </si>
  <si>
    <t>Umění mění myšlení II.</t>
  </si>
  <si>
    <t>Spolek ARTO.TO</t>
  </si>
  <si>
    <t>0313000261</t>
  </si>
  <si>
    <t>Janáčkova filharmonie hraje školám, aneb učíme se hudbou II</t>
  </si>
  <si>
    <t>Janáčkova filharmonie Ostrava, příspěvková organizace</t>
  </si>
  <si>
    <t>0313000268</t>
  </si>
  <si>
    <t>Moravská filharmonie dětem</t>
  </si>
  <si>
    <t>Moravská filharmonie Olomouc, příspěvková organizace</t>
  </si>
  <si>
    <t>0313000270</t>
  </si>
  <si>
    <t>Postantropocentrické divadlo</t>
  </si>
  <si>
    <t>0313000239</t>
  </si>
  <si>
    <t>Tvůrčí setkávání a vzdělávání divadla a jeho diváků</t>
  </si>
  <si>
    <t>Divadlo Radost, příspěvková organizace</t>
  </si>
  <si>
    <t>0313000214</t>
  </si>
  <si>
    <t>tep39 akademie</t>
  </si>
  <si>
    <t>Kachní spolek</t>
  </si>
  <si>
    <t>0313000265</t>
  </si>
  <si>
    <t>Kreativita - vše dovoleno II</t>
  </si>
  <si>
    <t>Kulturní, informační a vzdělávací centrum Vrbno, p.o.</t>
  </si>
  <si>
    <t>0313000040</t>
  </si>
  <si>
    <t>Czech Photo Junior - Malý galerista</t>
  </si>
  <si>
    <t>0313000062</t>
  </si>
  <si>
    <t>MLADYDIVAK.CZ</t>
  </si>
  <si>
    <t>Národní divadlo moravskoslezské, příspěvková organizace</t>
  </si>
  <si>
    <t>0313000104</t>
  </si>
  <si>
    <t>VR film Tmání o duševním zdraví - workshopy pro studenty</t>
  </si>
  <si>
    <t>Frame Films s.r.o.</t>
  </si>
  <si>
    <t>0313000102</t>
  </si>
  <si>
    <t>Ateliér Moravské divadlo Olomouc</t>
  </si>
  <si>
    <t>0313000049</t>
  </si>
  <si>
    <t>Autentické příběhy v kreativním učení - koncepce vzdělávání dokumentárním divadlem</t>
  </si>
  <si>
    <t>spolek TisíciHRAn</t>
  </si>
  <si>
    <t>0313000326</t>
  </si>
  <si>
    <t>Baletní pohádka - amatérský a profesionální balet - premiéra</t>
  </si>
  <si>
    <t>0313000121</t>
  </si>
  <si>
    <t>Aktivity kreativního učení realizované v MKZ Šternberk</t>
  </si>
  <si>
    <t>0313000244</t>
  </si>
  <si>
    <t>Divadlo hravě</t>
  </si>
  <si>
    <t>Tělocvičná jednota Sokol Hvozdec</t>
  </si>
  <si>
    <t>0313000087</t>
  </si>
  <si>
    <t>Řemeslo má zlaté dno</t>
  </si>
  <si>
    <t>0313000084</t>
  </si>
  <si>
    <t>Poznej kouzlo grafiky</t>
  </si>
  <si>
    <t>Muzeum Kroměřížska, příspěvková organizace</t>
  </si>
  <si>
    <t>0313000315</t>
  </si>
  <si>
    <t xml:space="preserve">ART EDU </t>
  </si>
  <si>
    <t>Lidé výtvarnému umění, výtvarné umění lidem, o.p.s.</t>
  </si>
  <si>
    <t>0313000058</t>
  </si>
  <si>
    <t>Krása starých řemesel</t>
  </si>
  <si>
    <t>0313000135</t>
  </si>
  <si>
    <t>Kreativní učení v Domě</t>
  </si>
  <si>
    <t>Dům umění města Brna, příspěvková organizace</t>
  </si>
  <si>
    <t>0313000242</t>
  </si>
  <si>
    <t>Třináctka pro školy</t>
  </si>
  <si>
    <t>KD Mlejn, z.ú.</t>
  </si>
  <si>
    <t>0313000034</t>
  </si>
  <si>
    <t>Věda v rukou umělců</t>
  </si>
  <si>
    <t>IQLANDIA, o.p.s.</t>
  </si>
  <si>
    <t>0313000323</t>
  </si>
  <si>
    <t>PhotoVoice</t>
  </si>
  <si>
    <t>Kulturní spolek Jeden svět Ostrava</t>
  </si>
  <si>
    <t>0313000016</t>
  </si>
  <si>
    <t xml:space="preserve">BETLÉMY LETÍ UŽ OSM STOLETÍ </t>
  </si>
  <si>
    <t>0313000155</t>
  </si>
  <si>
    <t>Kreativní učení v Milevsku</t>
  </si>
  <si>
    <t>Dům kultury Milevsko</t>
  </si>
  <si>
    <t>0313000173</t>
  </si>
  <si>
    <t>Pražský komorní orchestr hraje dětem</t>
  </si>
  <si>
    <t>Pražský komorní orchestr, o.p.s.</t>
  </si>
  <si>
    <t>0313000153</t>
  </si>
  <si>
    <t>Design skrytý v přírodě</t>
  </si>
  <si>
    <t>0313000172</t>
  </si>
  <si>
    <t>Hihi-Brod - Historické historky Brodu</t>
  </si>
  <si>
    <t>Muzeum Vysočiny Havlíčkův Brod, příspěvková organizace</t>
  </si>
  <si>
    <t>0313000177</t>
  </si>
  <si>
    <t>Midsummer ART's dreams</t>
  </si>
  <si>
    <t>Knihovna Ústeckého kraje, příspěvková organizace</t>
  </si>
  <si>
    <t>0313000136</t>
  </si>
  <si>
    <t>Geoedukace v Muzeu Českého krasu</t>
  </si>
  <si>
    <t>Muzeum Českého krasu, příspěvková organizace</t>
  </si>
  <si>
    <t>0313000100</t>
  </si>
  <si>
    <t>MUŽ, KTERÝ ZASTAVIL ČAS -  2</t>
  </si>
  <si>
    <t>0313000241</t>
  </si>
  <si>
    <t>Lekce v Muzeu Beskyd</t>
  </si>
  <si>
    <t>Muzeum Beskyd Frýdek-Místek, příspěvková organizace</t>
  </si>
  <si>
    <t>0313000082</t>
  </si>
  <si>
    <t>Projekty kreativního učení v Dolních Vítkovicích II.</t>
  </si>
  <si>
    <t>0313000162</t>
  </si>
  <si>
    <t>Tradice, zvyky, řemesla a umělecké tvoření u nás i ve světě.</t>
  </si>
  <si>
    <t>Regionální muzeum v Českém Krumlově</t>
  </si>
  <si>
    <t>0313000142</t>
  </si>
  <si>
    <t>Oživená řemesla  - devatero řemesel v Archeoskanzenu Trocnov</t>
  </si>
  <si>
    <t>Jihočeské muzeum v Českých Budějovicích</t>
  </si>
  <si>
    <t>0313000300</t>
  </si>
  <si>
    <t>Ahoj, já jsem kniha, můžeme si tykat</t>
  </si>
  <si>
    <t>SKOBA s.r.o.</t>
  </si>
  <si>
    <t>0313000072</t>
  </si>
  <si>
    <t>Školní představení jako zážitek II</t>
  </si>
  <si>
    <t>Těšínské divadlo Český Těšín, příspěvková organizace</t>
  </si>
  <si>
    <t>0313000305</t>
  </si>
  <si>
    <t>Karlštejn není jenom Karel IV.</t>
  </si>
  <si>
    <t>Památky Plus, z.ú.</t>
  </si>
  <si>
    <t>0313000245</t>
  </si>
  <si>
    <t>Laboratoř (zámek) Veleslavín - Prostor krajina město</t>
  </si>
  <si>
    <t>Hradní potok, z.s.</t>
  </si>
  <si>
    <t>0313000067</t>
  </si>
  <si>
    <t>PAF – edukační umělecký program pro žáky mateřských a základních škol a studující na středních a vysokých školách v letech 2023/2024</t>
  </si>
  <si>
    <t>PAF, z. s.</t>
  </si>
  <si>
    <t>0313000014</t>
  </si>
  <si>
    <t>Za horizontem II. - učíme se společně</t>
  </si>
  <si>
    <t>Nová škola, o.p.s.</t>
  </si>
  <si>
    <t>0313000150</t>
  </si>
  <si>
    <t>EMPATIE V DIGITÁLNÍ DOBĚ</t>
  </si>
  <si>
    <t>DOX PRAGUE, a. s.</t>
  </si>
  <si>
    <t>0313000320</t>
  </si>
  <si>
    <t>Řetězové provázení Invalidovna</t>
  </si>
  <si>
    <t>0313000317</t>
  </si>
  <si>
    <t>Červená Řečice - letní sídlo arcibiskupa</t>
  </si>
  <si>
    <t>0313000293</t>
  </si>
  <si>
    <t>Kurzy Kulturního centra Provoz</t>
  </si>
  <si>
    <t>Provoz z.s.</t>
  </si>
  <si>
    <t>Hodnocení (průměr)</t>
  </si>
  <si>
    <t>Okruh</t>
  </si>
  <si>
    <t>Seznam všech projektů abecedně řazený dle názvu žadatele.</t>
  </si>
  <si>
    <r>
      <t>Dotace</t>
    </r>
    <r>
      <rPr>
        <sz val="11"/>
        <color theme="0"/>
        <rFont val="Calibri"/>
        <family val="2"/>
        <charset val="238"/>
      </rPr>
      <t xml:space="preserve"> (v Kč)</t>
    </r>
  </si>
  <si>
    <r>
      <t xml:space="preserve">1. Projekty kreativního učení realizované </t>
    </r>
    <r>
      <rPr>
        <b/>
        <sz val="11"/>
        <rFont val="Calibri"/>
        <family val="2"/>
        <charset val="238"/>
      </rPr>
      <t>ve vzdělávacích institucích</t>
    </r>
  </si>
  <si>
    <r>
      <t xml:space="preserve">2. Projekty kreativního učení realizované </t>
    </r>
    <r>
      <rPr>
        <b/>
        <sz val="11"/>
        <rFont val="Calibri"/>
        <family val="2"/>
        <charset val="238"/>
      </rPr>
      <t>v kulturních institucích</t>
    </r>
  </si>
  <si>
    <r>
      <t xml:space="preserve">3. Projekty podporujících </t>
    </r>
    <r>
      <rPr>
        <b/>
        <sz val="11"/>
        <rFont val="Calibri"/>
        <family val="2"/>
        <charset val="238"/>
      </rPr>
      <t>koordinaci činnosti</t>
    </r>
    <r>
      <rPr>
        <sz val="11"/>
        <rFont val="Calibri"/>
        <family val="2"/>
        <charset val="238"/>
      </rPr>
      <t xml:space="preserve"> v oblasti kreativního učení</t>
    </r>
  </si>
  <si>
    <r>
      <t xml:space="preserve">4. Vzdělávací aktivity </t>
    </r>
    <r>
      <rPr>
        <b/>
        <sz val="11"/>
        <rFont val="Calibri"/>
        <family val="2"/>
        <charset val="238"/>
      </rPr>
      <t>pro pedagogy a pracovníky kulturního</t>
    </r>
    <r>
      <rPr>
        <sz val="11"/>
        <rFont val="Calibri"/>
        <family val="2"/>
        <charset val="238"/>
      </rPr>
      <t xml:space="preserve"> a kreativního sektoru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</si>
</sst>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" fillId="0" borderId="0"/>
    <xf numFmtId="0" fontId="1" fillId="0" borderId="0"/>
    <xf numFmtId="0" fontId="7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</cellStyleXfs>
  <cellXfs count="156">
    <xf numFmtId="0" fontId="0" fillId="0" borderId="0" xfId="0"/>
    <xf numFmtId="0" fontId="2" fillId="0" borderId="0" xfId="1" applyNumberFormat="1" applyFont="1"/>
    <xf numFmtId="0" fontId="2" fillId="0" borderId="0" xfId="1" applyNumberFormat="1" applyFont="1" applyAlignment="1">
      <alignment wrapText="1"/>
    </xf>
    <xf numFmtId="0" fontId="4" fillId="0" borderId="0" xfId="1" applyNumberFormat="1" applyFont="1"/>
    <xf numFmtId="49" fontId="4" fillId="0" borderId="0" xfId="1" applyNumberFormat="1" applyFont="1"/>
    <xf numFmtId="0" fontId="4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17" fontId="4" fillId="0" borderId="0" xfId="1" applyNumberFormat="1" applyFont="1"/>
    <xf numFmtId="0" fontId="3" fillId="0" borderId="0" xfId="1" applyNumberFormat="1" applyFont="1" applyFill="1" applyBorder="1"/>
    <xf numFmtId="0" fontId="3" fillId="0" borderId="0" xfId="1" applyNumberFormat="1" applyFont="1"/>
    <xf numFmtId="0" fontId="11" fillId="0" borderId="0" xfId="1" applyNumberFormat="1" applyFont="1" applyAlignment="1">
      <alignment horizontal="center" vertical="center" wrapText="1"/>
    </xf>
    <xf numFmtId="0" fontId="12" fillId="0" borderId="2" xfId="1" applyNumberFormat="1" applyFont="1" applyFill="1" applyBorder="1" applyAlignment="1">
      <alignment vertical="top" wrapText="1"/>
    </xf>
    <xf numFmtId="49" fontId="11" fillId="0" borderId="2" xfId="1" applyNumberFormat="1" applyFont="1" applyFill="1" applyBorder="1" applyAlignment="1">
      <alignment vertical="top"/>
    </xf>
    <xf numFmtId="49" fontId="12" fillId="0" borderId="2" xfId="1" applyNumberFormat="1" applyFont="1" applyFill="1" applyBorder="1" applyAlignment="1">
      <alignment vertical="top"/>
    </xf>
    <xf numFmtId="4" fontId="12" fillId="0" borderId="2" xfId="1" applyNumberFormat="1" applyFont="1" applyFill="1" applyBorder="1" applyAlignment="1">
      <alignment vertical="top"/>
    </xf>
    <xf numFmtId="4" fontId="11" fillId="0" borderId="2" xfId="1" applyNumberFormat="1" applyFont="1" applyFill="1" applyBorder="1" applyAlignment="1">
      <alignment vertical="top"/>
    </xf>
    <xf numFmtId="4" fontId="11" fillId="0" borderId="3" xfId="1" applyNumberFormat="1" applyFont="1" applyFill="1" applyBorder="1" applyAlignment="1">
      <alignment vertical="top"/>
    </xf>
    <xf numFmtId="49" fontId="11" fillId="0" borderId="1" xfId="1" applyNumberFormat="1" applyFont="1" applyFill="1" applyBorder="1" applyAlignment="1">
      <alignment vertical="top"/>
    </xf>
    <xf numFmtId="0" fontId="12" fillId="0" borderId="1" xfId="1" applyNumberFormat="1" applyFont="1" applyFill="1" applyBorder="1" applyAlignment="1">
      <alignment vertical="top" wrapText="1"/>
    </xf>
    <xf numFmtId="4" fontId="13" fillId="0" borderId="2" xfId="1" applyNumberFormat="1" applyFont="1" applyFill="1" applyBorder="1" applyAlignment="1">
      <alignment vertical="top"/>
    </xf>
    <xf numFmtId="4" fontId="12" fillId="0" borderId="1" xfId="1" applyNumberFormat="1" applyFont="1" applyFill="1" applyBorder="1" applyAlignment="1">
      <alignment vertical="top"/>
    </xf>
    <xf numFmtId="0" fontId="14" fillId="0" borderId="4" xfId="1" applyNumberFormat="1" applyFont="1" applyBorder="1" applyAlignment="1">
      <alignment horizontal="center" vertical="center" wrapText="1"/>
    </xf>
    <xf numFmtId="0" fontId="14" fillId="0" borderId="5" xfId="1" applyNumberFormat="1" applyFont="1" applyBorder="1" applyAlignment="1">
      <alignment horizontal="center" vertical="center" wrapText="1"/>
    </xf>
    <xf numFmtId="0" fontId="15" fillId="0" borderId="5" xfId="1" applyNumberFormat="1" applyFont="1" applyBorder="1" applyAlignment="1">
      <alignment horizontal="center" vertical="center" wrapText="1"/>
    </xf>
    <xf numFmtId="0" fontId="4" fillId="0" borderId="0" xfId="17" applyNumberFormat="1" applyFont="1" applyBorder="1"/>
    <xf numFmtId="0" fontId="4" fillId="0" borderId="0" xfId="17" applyNumberFormat="1" applyFont="1" applyBorder="1" applyAlignment="1">
      <alignment horizontal="right"/>
    </xf>
    <xf numFmtId="0" fontId="3" fillId="0" borderId="0" xfId="17" applyNumberFormat="1" applyFont="1" applyBorder="1" applyAlignment="1">
      <alignment horizontal="right"/>
    </xf>
    <xf numFmtId="0" fontId="4" fillId="0" borderId="0" xfId="17" applyNumberFormat="1" applyFont="1"/>
    <xf numFmtId="0" fontId="3" fillId="0" borderId="0" xfId="17" applyNumberFormat="1" applyFont="1"/>
    <xf numFmtId="49" fontId="4" fillId="0" borderId="0" xfId="17" applyNumberFormat="1" applyFont="1" applyBorder="1"/>
    <xf numFmtId="49" fontId="3" fillId="0" borderId="0" xfId="17" applyNumberFormat="1" applyFont="1" applyBorder="1"/>
    <xf numFmtId="0" fontId="12" fillId="0" borderId="6" xfId="1" applyNumberFormat="1" applyFont="1" applyFill="1" applyBorder="1" applyAlignment="1">
      <alignment vertical="top" wrapText="1"/>
    </xf>
    <xf numFmtId="4" fontId="12" fillId="0" borderId="6" xfId="1" applyNumberFormat="1" applyFont="1" applyFill="1" applyBorder="1" applyAlignment="1">
      <alignment vertical="top"/>
    </xf>
    <xf numFmtId="4" fontId="11" fillId="0" borderId="5" xfId="1" applyNumberFormat="1" applyFont="1" applyFill="1" applyBorder="1" applyAlignment="1">
      <alignment vertical="top"/>
    </xf>
    <xf numFmtId="4" fontId="11" fillId="0" borderId="6" xfId="1" applyNumberFormat="1" applyFont="1" applyFill="1" applyBorder="1" applyAlignment="1">
      <alignment vertical="top"/>
    </xf>
    <xf numFmtId="4" fontId="11" fillId="0" borderId="7" xfId="1" applyNumberFormat="1" applyFont="1" applyFill="1" applyBorder="1" applyAlignment="1">
      <alignment vertical="top"/>
    </xf>
    <xf numFmtId="0" fontId="12" fillId="4" borderId="9" xfId="0" applyFont="1" applyFill="1" applyBorder="1" applyAlignment="1">
      <alignment vertical="top"/>
    </xf>
    <xf numFmtId="0" fontId="11" fillId="4" borderId="9" xfId="0" applyFont="1" applyFill="1" applyBorder="1" applyAlignment="1">
      <alignment vertical="top"/>
    </xf>
    <xf numFmtId="4" fontId="12" fillId="4" borderId="9" xfId="0" applyNumberFormat="1" applyFont="1" applyFill="1" applyBorder="1" applyAlignment="1" applyProtection="1">
      <alignment vertical="top" wrapText="1"/>
    </xf>
    <xf numFmtId="0" fontId="12" fillId="4" borderId="9" xfId="0" applyFont="1" applyFill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4" fontId="12" fillId="4" borderId="9" xfId="0" applyNumberFormat="1" applyFont="1" applyFill="1" applyBorder="1" applyAlignment="1" applyProtection="1">
      <alignment horizontal="right" vertical="center" wrapText="1"/>
    </xf>
    <xf numFmtId="0" fontId="12" fillId="0" borderId="8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top"/>
    </xf>
    <xf numFmtId="0" fontId="12" fillId="0" borderId="9" xfId="0" applyFont="1" applyFill="1" applyBorder="1" applyAlignment="1">
      <alignment horizontal="right" vertical="top" wrapText="1"/>
    </xf>
    <xf numFmtId="0" fontId="16" fillId="0" borderId="2" xfId="1" applyNumberFormat="1" applyFont="1" applyFill="1" applyBorder="1" applyAlignment="1">
      <alignment vertical="top" wrapText="1"/>
    </xf>
    <xf numFmtId="0" fontId="16" fillId="0" borderId="1" xfId="1" applyNumberFormat="1" applyFont="1" applyFill="1" applyBorder="1" applyAlignment="1">
      <alignment vertical="top" wrapText="1"/>
    </xf>
    <xf numFmtId="49" fontId="12" fillId="0" borderId="6" xfId="1" applyNumberFormat="1" applyFont="1" applyFill="1" applyBorder="1" applyAlignment="1">
      <alignment vertical="top"/>
    </xf>
    <xf numFmtId="0" fontId="12" fillId="0" borderId="11" xfId="1" applyNumberFormat="1" applyFont="1" applyFill="1" applyBorder="1" applyAlignment="1">
      <alignment vertical="top"/>
    </xf>
    <xf numFmtId="0" fontId="12" fillId="0" borderId="13" xfId="1" applyNumberFormat="1" applyFont="1" applyFill="1" applyBorder="1" applyAlignment="1">
      <alignment vertical="top"/>
    </xf>
    <xf numFmtId="0" fontId="11" fillId="0" borderId="11" xfId="1" applyNumberFormat="1" applyFont="1" applyFill="1" applyBorder="1" applyAlignment="1">
      <alignment vertical="top"/>
    </xf>
    <xf numFmtId="0" fontId="11" fillId="0" borderId="11" xfId="1" applyNumberFormat="1" applyFont="1" applyFill="1" applyBorder="1" applyAlignment="1">
      <alignment vertical="top" wrapText="1"/>
    </xf>
    <xf numFmtId="0" fontId="11" fillId="0" borderId="13" xfId="1" applyNumberFormat="1" applyFont="1" applyFill="1" applyBorder="1" applyAlignment="1">
      <alignment vertical="top"/>
    </xf>
    <xf numFmtId="4" fontId="11" fillId="0" borderId="1" xfId="1" applyNumberFormat="1" applyFont="1" applyFill="1" applyBorder="1" applyAlignment="1">
      <alignment vertical="top"/>
    </xf>
    <xf numFmtId="0" fontId="16" fillId="0" borderId="5" xfId="1" applyNumberFormat="1" applyFont="1" applyFill="1" applyBorder="1" applyAlignment="1">
      <alignment vertical="top" wrapText="1"/>
    </xf>
    <xf numFmtId="0" fontId="16" fillId="0" borderId="6" xfId="1" applyNumberFormat="1" applyFont="1" applyFill="1" applyBorder="1" applyAlignment="1">
      <alignment vertical="top" wrapText="1"/>
    </xf>
    <xf numFmtId="0" fontId="11" fillId="0" borderId="14" xfId="1" applyNumberFormat="1" applyFont="1" applyFill="1" applyBorder="1" applyAlignment="1">
      <alignment vertical="top" wrapText="1"/>
    </xf>
    <xf numFmtId="4" fontId="12" fillId="0" borderId="2" xfId="1" applyNumberFormat="1" applyFont="1" applyFill="1" applyBorder="1" applyAlignment="1">
      <alignment vertical="top" wrapText="1"/>
    </xf>
    <xf numFmtId="4" fontId="12" fillId="0" borderId="1" xfId="1" applyNumberFormat="1" applyFont="1" applyFill="1" applyBorder="1" applyAlignment="1">
      <alignment vertical="top" wrapText="1"/>
    </xf>
    <xf numFmtId="4" fontId="12" fillId="0" borderId="6" xfId="1" applyNumberFormat="1" applyFont="1" applyFill="1" applyBorder="1" applyAlignment="1">
      <alignment vertical="top" wrapText="1"/>
    </xf>
    <xf numFmtId="4" fontId="12" fillId="0" borderId="5" xfId="1" applyNumberFormat="1" applyFont="1" applyFill="1" applyBorder="1" applyAlignment="1">
      <alignment vertical="top" wrapText="1"/>
    </xf>
    <xf numFmtId="4" fontId="12" fillId="0" borderId="9" xfId="0" applyNumberFormat="1" applyFont="1" applyFill="1" applyBorder="1" applyAlignment="1" applyProtection="1">
      <alignment vertical="top" wrapText="1"/>
    </xf>
    <xf numFmtId="0" fontId="11" fillId="5" borderId="4" xfId="1" applyNumberFormat="1" applyFont="1" applyFill="1" applyBorder="1" applyAlignment="1">
      <alignment vertical="top"/>
    </xf>
    <xf numFmtId="0" fontId="16" fillId="5" borderId="5" xfId="1" applyNumberFormat="1" applyFont="1" applyFill="1" applyBorder="1" applyAlignment="1">
      <alignment vertical="top" wrapText="1"/>
    </xf>
    <xf numFmtId="4" fontId="12" fillId="5" borderId="5" xfId="1" applyNumberFormat="1" applyFont="1" applyFill="1" applyBorder="1" applyAlignment="1">
      <alignment vertical="top" wrapText="1"/>
    </xf>
    <xf numFmtId="0" fontId="11" fillId="5" borderId="11" xfId="1" applyNumberFormat="1" applyFont="1" applyFill="1" applyBorder="1" applyAlignment="1">
      <alignment vertical="top"/>
    </xf>
    <xf numFmtId="0" fontId="16" fillId="5" borderId="2" xfId="1" applyNumberFormat="1" applyFont="1" applyFill="1" applyBorder="1" applyAlignment="1">
      <alignment vertical="top" wrapText="1"/>
    </xf>
    <xf numFmtId="4" fontId="12" fillId="5" borderId="2" xfId="1" applyNumberFormat="1" applyFont="1" applyFill="1" applyBorder="1" applyAlignment="1">
      <alignment vertical="top" wrapText="1"/>
    </xf>
    <xf numFmtId="0" fontId="11" fillId="5" borderId="11" xfId="1" applyNumberFormat="1" applyFont="1" applyFill="1" applyBorder="1" applyAlignment="1">
      <alignment vertical="top" wrapText="1"/>
    </xf>
    <xf numFmtId="0" fontId="12" fillId="5" borderId="5" xfId="1" applyNumberFormat="1" applyFont="1" applyFill="1" applyBorder="1" applyAlignment="1">
      <alignment vertical="top" wrapText="1"/>
    </xf>
    <xf numFmtId="4" fontId="12" fillId="5" borderId="5" xfId="1" applyNumberFormat="1" applyFont="1" applyFill="1" applyBorder="1" applyAlignment="1">
      <alignment vertical="top"/>
    </xf>
    <xf numFmtId="0" fontId="12" fillId="5" borderId="2" xfId="1" applyNumberFormat="1" applyFont="1" applyFill="1" applyBorder="1" applyAlignment="1">
      <alignment vertical="top" wrapText="1"/>
    </xf>
    <xf numFmtId="4" fontId="12" fillId="5" borderId="2" xfId="1" applyNumberFormat="1" applyFont="1" applyFill="1" applyBorder="1" applyAlignment="1">
      <alignment vertical="top"/>
    </xf>
    <xf numFmtId="0" fontId="12" fillId="5" borderId="10" xfId="1" applyNumberFormat="1" applyFont="1" applyFill="1" applyBorder="1" applyAlignment="1">
      <alignment vertical="top" wrapText="1"/>
    </xf>
    <xf numFmtId="4" fontId="12" fillId="5" borderId="10" xfId="1" applyNumberFormat="1" applyFont="1" applyFill="1" applyBorder="1" applyAlignment="1">
      <alignment vertical="top"/>
    </xf>
    <xf numFmtId="49" fontId="12" fillId="5" borderId="5" xfId="1" applyNumberFormat="1" applyFont="1" applyFill="1" applyBorder="1" applyAlignment="1">
      <alignment vertical="top"/>
    </xf>
    <xf numFmtId="49" fontId="12" fillId="5" borderId="2" xfId="1" applyNumberFormat="1" applyFont="1" applyFill="1" applyBorder="1" applyAlignment="1">
      <alignment vertical="top"/>
    </xf>
    <xf numFmtId="49" fontId="12" fillId="5" borderId="10" xfId="1" applyNumberFormat="1" applyFont="1" applyFill="1" applyBorder="1" applyAlignment="1">
      <alignment vertical="top"/>
    </xf>
    <xf numFmtId="0" fontId="11" fillId="0" borderId="2" xfId="1" applyNumberFormat="1" applyFont="1" applyFill="1" applyBorder="1" applyAlignment="1">
      <alignment vertical="top" wrapText="1"/>
    </xf>
    <xf numFmtId="0" fontId="11" fillId="0" borderId="6" xfId="1" applyNumberFormat="1" applyFont="1" applyFill="1" applyBorder="1" applyAlignment="1">
      <alignment vertical="top" wrapText="1"/>
    </xf>
    <xf numFmtId="0" fontId="11" fillId="5" borderId="5" xfId="1" applyNumberFormat="1" applyFont="1" applyFill="1" applyBorder="1" applyAlignment="1">
      <alignment vertical="top" wrapText="1"/>
    </xf>
    <xf numFmtId="0" fontId="11" fillId="5" borderId="2" xfId="1" applyNumberFormat="1" applyFont="1" applyFill="1" applyBorder="1" applyAlignment="1">
      <alignment vertical="top" wrapText="1"/>
    </xf>
    <xf numFmtId="0" fontId="11" fillId="5" borderId="10" xfId="1" applyNumberFormat="1" applyFont="1" applyFill="1" applyBorder="1" applyAlignment="1">
      <alignment vertical="top" wrapText="1"/>
    </xf>
    <xf numFmtId="0" fontId="11" fillId="5" borderId="8" xfId="1" applyNumberFormat="1" applyFont="1" applyFill="1" applyBorder="1" applyAlignment="1">
      <alignment vertical="top"/>
    </xf>
    <xf numFmtId="0" fontId="16" fillId="5" borderId="9" xfId="1" applyNumberFormat="1" applyFont="1" applyFill="1" applyBorder="1" applyAlignment="1">
      <alignment vertical="top" wrapText="1"/>
    </xf>
    <xf numFmtId="4" fontId="12" fillId="5" borderId="9" xfId="1" applyNumberFormat="1" applyFont="1" applyFill="1" applyBorder="1" applyAlignment="1">
      <alignment vertical="top" wrapText="1"/>
    </xf>
    <xf numFmtId="0" fontId="11" fillId="5" borderId="2" xfId="1" applyNumberFormat="1" applyFont="1" applyFill="1" applyBorder="1" applyAlignment="1">
      <alignment vertical="top"/>
    </xf>
    <xf numFmtId="4" fontId="12" fillId="5" borderId="12" xfId="1" applyNumberFormat="1" applyFont="1" applyFill="1" applyBorder="1" applyAlignment="1">
      <alignment vertical="top"/>
    </xf>
    <xf numFmtId="0" fontId="11" fillId="0" borderId="1" xfId="1" applyNumberFormat="1" applyFont="1" applyFill="1" applyBorder="1" applyAlignment="1">
      <alignment vertical="top" wrapText="1"/>
    </xf>
    <xf numFmtId="0" fontId="11" fillId="5" borderId="9" xfId="1" applyNumberFormat="1" applyFont="1" applyFill="1" applyBorder="1" applyAlignment="1">
      <alignment vertical="top" wrapText="1"/>
    </xf>
    <xf numFmtId="0" fontId="12" fillId="0" borderId="9" xfId="0" applyFont="1" applyFill="1" applyBorder="1" applyAlignment="1">
      <alignment horizontal="left" vertical="top" wrapText="1"/>
    </xf>
    <xf numFmtId="0" fontId="12" fillId="5" borderId="11" xfId="1" applyNumberFormat="1" applyFont="1" applyFill="1" applyBorder="1" applyAlignment="1">
      <alignment vertical="top"/>
    </xf>
    <xf numFmtId="0" fontId="12" fillId="5" borderId="13" xfId="1" applyNumberFormat="1" applyFont="1" applyFill="1" applyBorder="1" applyAlignment="1">
      <alignment vertical="top"/>
    </xf>
    <xf numFmtId="0" fontId="12" fillId="5" borderId="1" xfId="1" applyNumberFormat="1" applyFont="1" applyFill="1" applyBorder="1" applyAlignment="1">
      <alignment vertical="top" wrapText="1"/>
    </xf>
    <xf numFmtId="4" fontId="12" fillId="5" borderId="1" xfId="1" applyNumberFormat="1" applyFont="1" applyFill="1" applyBorder="1" applyAlignment="1">
      <alignment vertical="top" wrapText="1"/>
    </xf>
    <xf numFmtId="4" fontId="12" fillId="5" borderId="1" xfId="1" applyNumberFormat="1" applyFont="1" applyFill="1" applyBorder="1" applyAlignment="1">
      <alignment vertical="top"/>
    </xf>
    <xf numFmtId="0" fontId="12" fillId="6" borderId="11" xfId="1" applyNumberFormat="1" applyFont="1" applyFill="1" applyBorder="1" applyAlignment="1">
      <alignment vertical="top"/>
    </xf>
    <xf numFmtId="0" fontId="12" fillId="6" borderId="2" xfId="1" applyNumberFormat="1" applyFont="1" applyFill="1" applyBorder="1" applyAlignment="1">
      <alignment vertical="top" wrapText="1"/>
    </xf>
    <xf numFmtId="4" fontId="12" fillId="6" borderId="2" xfId="1" applyNumberFormat="1" applyFont="1" applyFill="1" applyBorder="1" applyAlignment="1">
      <alignment vertical="top" wrapText="1"/>
    </xf>
    <xf numFmtId="4" fontId="12" fillId="6" borderId="2" xfId="1" applyNumberFormat="1" applyFont="1" applyFill="1" applyBorder="1" applyAlignment="1">
      <alignment vertical="top"/>
    </xf>
    <xf numFmtId="0" fontId="12" fillId="6" borderId="13" xfId="1" applyNumberFormat="1" applyFont="1" applyFill="1" applyBorder="1" applyAlignment="1">
      <alignment vertical="top"/>
    </xf>
    <xf numFmtId="0" fontId="12" fillId="6" borderId="1" xfId="1" applyNumberFormat="1" applyFont="1" applyFill="1" applyBorder="1" applyAlignment="1">
      <alignment vertical="top" wrapText="1"/>
    </xf>
    <xf numFmtId="4" fontId="12" fillId="6" borderId="1" xfId="1" applyNumberFormat="1" applyFont="1" applyFill="1" applyBorder="1" applyAlignment="1">
      <alignment vertical="top" wrapText="1"/>
    </xf>
    <xf numFmtId="4" fontId="12" fillId="6" borderId="1" xfId="1" applyNumberFormat="1" applyFont="1" applyFill="1" applyBorder="1" applyAlignment="1">
      <alignment vertical="top"/>
    </xf>
    <xf numFmtId="0" fontId="12" fillId="6" borderId="4" xfId="1" applyNumberFormat="1" applyFont="1" applyFill="1" applyBorder="1" applyAlignment="1">
      <alignment vertical="top"/>
    </xf>
    <xf numFmtId="0" fontId="12" fillId="0" borderId="14" xfId="1" applyNumberFormat="1" applyFont="1" applyFill="1" applyBorder="1" applyAlignment="1">
      <alignment vertical="top"/>
    </xf>
    <xf numFmtId="0" fontId="12" fillId="6" borderId="5" xfId="1" applyNumberFormat="1" applyFont="1" applyFill="1" applyBorder="1" applyAlignment="1">
      <alignment vertical="top" wrapText="1"/>
    </xf>
    <xf numFmtId="4" fontId="12" fillId="6" borderId="5" xfId="1" applyNumberFormat="1" applyFont="1" applyFill="1" applyBorder="1" applyAlignment="1">
      <alignment vertical="top" wrapText="1"/>
    </xf>
    <xf numFmtId="4" fontId="12" fillId="6" borderId="5" xfId="1" applyNumberFormat="1" applyFont="1" applyFill="1" applyBorder="1" applyAlignment="1">
      <alignment vertical="top"/>
    </xf>
    <xf numFmtId="4" fontId="11" fillId="0" borderId="2" xfId="1" applyNumberFormat="1" applyFont="1" applyFill="1" applyBorder="1" applyAlignment="1">
      <alignment vertical="top" wrapText="1"/>
    </xf>
    <xf numFmtId="4" fontId="11" fillId="0" borderId="6" xfId="1" applyNumberFormat="1" applyFont="1" applyFill="1" applyBorder="1" applyAlignment="1">
      <alignment vertical="top" wrapText="1"/>
    </xf>
    <xf numFmtId="4" fontId="11" fillId="4" borderId="9" xfId="0" applyNumberFormat="1" applyFont="1" applyFill="1" applyBorder="1" applyAlignment="1" applyProtection="1">
      <alignment vertical="top" wrapText="1"/>
    </xf>
    <xf numFmtId="0" fontId="3" fillId="0" borderId="0" xfId="1" applyNumberFormat="1" applyFont="1" applyAlignment="1">
      <alignment wrapText="1"/>
    </xf>
    <xf numFmtId="49" fontId="12" fillId="0" borderId="1" xfId="1" applyNumberFormat="1" applyFont="1" applyFill="1" applyBorder="1" applyAlignment="1">
      <alignment vertical="top"/>
    </xf>
    <xf numFmtId="0" fontId="12" fillId="0" borderId="11" xfId="1" applyNumberFormat="1" applyFont="1" applyFill="1" applyBorder="1" applyAlignment="1">
      <alignment vertical="top" wrapText="1"/>
    </xf>
    <xf numFmtId="0" fontId="12" fillId="0" borderId="4" xfId="1" applyNumberFormat="1" applyFont="1" applyFill="1" applyBorder="1" applyAlignment="1">
      <alignment vertical="top"/>
    </xf>
    <xf numFmtId="0" fontId="12" fillId="5" borderId="4" xfId="1" applyNumberFormat="1" applyFont="1" applyFill="1" applyBorder="1" applyAlignment="1">
      <alignment vertical="top" wrapText="1"/>
    </xf>
    <xf numFmtId="0" fontId="12" fillId="0" borderId="10" xfId="1" applyNumberFormat="1" applyFont="1" applyFill="1" applyBorder="1" applyAlignment="1">
      <alignment vertical="top" wrapText="1"/>
    </xf>
    <xf numFmtId="0" fontId="11" fillId="0" borderId="10" xfId="1" applyNumberFormat="1" applyFont="1" applyFill="1" applyBorder="1" applyAlignment="1">
      <alignment vertical="top" wrapText="1"/>
    </xf>
    <xf numFmtId="4" fontId="11" fillId="0" borderId="10" xfId="1" applyNumberFormat="1" applyFont="1" applyFill="1" applyBorder="1" applyAlignment="1">
      <alignment vertical="top"/>
    </xf>
    <xf numFmtId="0" fontId="14" fillId="0" borderId="7" xfId="1" applyNumberFormat="1" applyFont="1" applyBorder="1" applyAlignment="1">
      <alignment horizontal="center" vertical="center" wrapText="1"/>
    </xf>
    <xf numFmtId="49" fontId="12" fillId="0" borderId="11" xfId="1" applyNumberFormat="1" applyFont="1" applyFill="1" applyBorder="1" applyAlignment="1">
      <alignment vertical="top"/>
    </xf>
    <xf numFmtId="0" fontId="15" fillId="0" borderId="4" xfId="1" applyNumberFormat="1" applyFont="1" applyBorder="1" applyAlignment="1">
      <alignment horizontal="center" vertical="center" wrapText="1"/>
    </xf>
    <xf numFmtId="0" fontId="12" fillId="0" borderId="15" xfId="1" applyNumberFormat="1" applyFont="1" applyFill="1" applyBorder="1" applyAlignment="1">
      <alignment vertical="top"/>
    </xf>
    <xf numFmtId="0" fontId="11" fillId="0" borderId="9" xfId="0" applyFont="1" applyFill="1" applyBorder="1" applyAlignment="1">
      <alignment horizontal="right" vertical="top" wrapText="1"/>
    </xf>
    <xf numFmtId="4" fontId="12" fillId="0" borderId="10" xfId="1" applyNumberFormat="1" applyFont="1" applyFill="1" applyBorder="1" applyAlignment="1">
      <alignment vertical="top" wrapText="1"/>
    </xf>
    <xf numFmtId="4" fontId="11" fillId="0" borderId="10" xfId="1" applyNumberFormat="1" applyFont="1" applyFill="1" applyBorder="1" applyAlignment="1">
      <alignment vertical="top" wrapText="1"/>
    </xf>
    <xf numFmtId="0" fontId="4" fillId="0" borderId="0" xfId="17" applyNumberFormat="1" applyFont="1" applyAlignment="1">
      <alignment vertical="center"/>
    </xf>
    <xf numFmtId="4" fontId="12" fillId="5" borderId="7" xfId="1" applyNumberFormat="1" applyFont="1" applyFill="1" applyBorder="1" applyAlignment="1">
      <alignment vertical="top"/>
    </xf>
    <xf numFmtId="4" fontId="12" fillId="5" borderId="3" xfId="1" applyNumberFormat="1" applyFont="1" applyFill="1" applyBorder="1" applyAlignment="1">
      <alignment vertical="top"/>
    </xf>
    <xf numFmtId="0" fontId="3" fillId="0" borderId="11" xfId="17" applyNumberFormat="1" applyFont="1" applyBorder="1" applyAlignment="1">
      <alignment vertical="center"/>
    </xf>
    <xf numFmtId="0" fontId="3" fillId="0" borderId="2" xfId="17" applyNumberFormat="1" applyFont="1" applyBorder="1" applyAlignment="1">
      <alignment vertical="center"/>
    </xf>
    <xf numFmtId="0" fontId="4" fillId="0" borderId="2" xfId="17" applyNumberFormat="1" applyFont="1" applyBorder="1" applyAlignment="1">
      <alignment vertical="center"/>
    </xf>
    <xf numFmtId="0" fontId="4" fillId="0" borderId="3" xfId="17" applyNumberFormat="1" applyFont="1" applyBorder="1" applyAlignment="1">
      <alignment vertical="center"/>
    </xf>
    <xf numFmtId="0" fontId="3" fillId="0" borderId="13" xfId="17" applyNumberFormat="1" applyFont="1" applyBorder="1" applyAlignment="1">
      <alignment vertical="center" wrapText="1"/>
    </xf>
    <xf numFmtId="0" fontId="3" fillId="0" borderId="1" xfId="17" applyNumberFormat="1" applyFont="1" applyBorder="1" applyAlignment="1">
      <alignment vertical="center"/>
    </xf>
    <xf numFmtId="0" fontId="4" fillId="0" borderId="1" xfId="17" applyNumberFormat="1" applyFont="1" applyBorder="1" applyAlignment="1">
      <alignment vertical="center"/>
    </xf>
    <xf numFmtId="0" fontId="4" fillId="0" borderId="16" xfId="17" applyNumberFormat="1" applyFont="1" applyBorder="1" applyAlignment="1">
      <alignment vertical="center"/>
    </xf>
    <xf numFmtId="0" fontId="3" fillId="3" borderId="2" xfId="17" applyNumberFormat="1" applyFont="1" applyFill="1" applyBorder="1" applyAlignment="1">
      <alignment vertical="center"/>
    </xf>
    <xf numFmtId="4" fontId="3" fillId="3" borderId="2" xfId="17" applyNumberFormat="1" applyFont="1" applyFill="1" applyBorder="1" applyAlignment="1">
      <alignment vertical="center"/>
    </xf>
    <xf numFmtId="4" fontId="4" fillId="3" borderId="2" xfId="17" applyNumberFormat="1" applyFont="1" applyFill="1" applyBorder="1" applyAlignment="1">
      <alignment vertical="center"/>
    </xf>
    <xf numFmtId="4" fontId="3" fillId="0" borderId="2" xfId="17" applyNumberFormat="1" applyFont="1" applyBorder="1" applyAlignment="1">
      <alignment vertical="center"/>
    </xf>
    <xf numFmtId="4" fontId="4" fillId="0" borderId="2" xfId="17" applyNumberFormat="1" applyFont="1" applyBorder="1" applyAlignment="1">
      <alignment vertical="center"/>
    </xf>
    <xf numFmtId="0" fontId="2" fillId="0" borderId="0" xfId="1" applyNumberFormat="1" applyFont="1" applyAlignment="1">
      <alignment horizontal="center"/>
    </xf>
    <xf numFmtId="0" fontId="12" fillId="0" borderId="3" xfId="1" applyNumberFormat="1" applyFont="1" applyFill="1" applyBorder="1" applyAlignment="1">
      <alignment horizontal="center" vertical="top"/>
    </xf>
    <xf numFmtId="0" fontId="12" fillId="0" borderId="10" xfId="1" applyNumberFormat="1" applyFont="1" applyFill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17" fillId="0" borderId="4" xfId="17" applyNumberFormat="1" applyFont="1" applyBorder="1" applyAlignment="1">
      <alignment horizontal="center" vertical="center"/>
    </xf>
    <xf numFmtId="0" fontId="17" fillId="0" borderId="5" xfId="17" applyNumberFormat="1" applyFont="1" applyBorder="1" applyAlignment="1">
      <alignment horizontal="center" vertical="center"/>
    </xf>
    <xf numFmtId="0" fontId="18" fillId="0" borderId="5" xfId="17" applyNumberFormat="1" applyFont="1" applyBorder="1" applyAlignment="1">
      <alignment horizontal="center" vertical="center"/>
    </xf>
    <xf numFmtId="0" fontId="18" fillId="0" borderId="7" xfId="17" applyNumberFormat="1" applyFont="1" applyBorder="1" applyAlignment="1">
      <alignment horizontal="center" vertical="center"/>
    </xf>
    <xf numFmtId="0" fontId="17" fillId="2" borderId="2" xfId="17" applyNumberFormat="1" applyFont="1" applyFill="1" applyBorder="1" applyAlignment="1">
      <alignment horizontal="center" vertical="center"/>
    </xf>
    <xf numFmtId="0" fontId="4" fillId="3" borderId="2" xfId="17" applyNumberFormat="1" applyFont="1" applyFill="1" applyBorder="1" applyAlignment="1">
      <alignment vertical="center"/>
    </xf>
    <xf numFmtId="0" fontId="2" fillId="0" borderId="2" xfId="17" applyNumberFormat="1" applyFont="1" applyBorder="1" applyAlignment="1">
      <alignment vertical="center" wrapText="1"/>
    </xf>
  </cellXfs>
  <cellStyles count="18">
    <cellStyle name="Hypertextový odkaz 2" xfId="6" xr:uid="{DEBDF311-94D0-43CC-A955-4261807CDFDE}"/>
    <cellStyle name="Normální" xfId="0" builtinId="0"/>
    <cellStyle name="Normální 10" xfId="7" xr:uid="{A12D90E6-39D0-4720-9CA0-D64FB890A155}"/>
    <cellStyle name="Normální 11" xfId="14" xr:uid="{E2CC323C-E10E-41D0-B39A-3B8592B5F9FB}"/>
    <cellStyle name="Normální 12" xfId="9" xr:uid="{CE92FF07-6EDD-4F57-90FE-FC022D800A50}"/>
    <cellStyle name="Normální 13" xfId="13" xr:uid="{CF5E53A0-FAD3-473A-9BA5-C5C62A0B2791}"/>
    <cellStyle name="Normální 2" xfId="1" xr:uid="{DA5602AD-FC9D-4A4B-BCD7-F5BAF199D40E}"/>
    <cellStyle name="Normální 2 2" xfId="3" xr:uid="{AAAE19CF-328A-409B-ADDA-0125F8FC4D77}"/>
    <cellStyle name="Normální 2 3" xfId="17" xr:uid="{63F44145-3390-482B-B624-66D74B2C7DA3}"/>
    <cellStyle name="Normální 3" xfId="2" xr:uid="{E84C453C-E79E-4C8D-B422-8BD3C0138948}"/>
    <cellStyle name="Normální 4" xfId="5" xr:uid="{D86244AB-BAC6-462D-BED4-FFF9D2E6D048}"/>
    <cellStyle name="Normální 5" xfId="10" xr:uid="{F7927BF1-45BC-4B34-B57A-1522ED3645C9}"/>
    <cellStyle name="Normální 6" xfId="8" xr:uid="{2899A035-7FE2-42A2-980C-67A814607DE5}"/>
    <cellStyle name="Normální 7" xfId="15" xr:uid="{C53E6E22-9FFA-49DF-90FA-17625935350D}"/>
    <cellStyle name="Normální 8" xfId="12" xr:uid="{6213F5AB-E4EF-4F3F-A276-376225F2C08A}"/>
    <cellStyle name="Normální 9" xfId="11" xr:uid="{74AA7FA6-7EB0-4AA9-8059-F77956BA427D}"/>
    <cellStyle name="Procenta 2" xfId="4" xr:uid="{B274EF42-8D4C-4C76-A606-59E980FEFCCE}"/>
    <cellStyle name="Procenta 3" xfId="16" xr:uid="{EB43C473-0CA2-4973-98EF-E135F50DCE57}"/>
  </cellStyles>
  <dxfs count="96">
    <dxf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171450</xdr:rowOff>
    </xdr:from>
    <xdr:to>
      <xdr:col>4</xdr:col>
      <xdr:colOff>145762</xdr:colOff>
      <xdr:row>3</xdr:row>
      <xdr:rowOff>20897</xdr:rowOff>
    </xdr:to>
    <xdr:pic>
      <xdr:nvPicPr>
        <xdr:cNvPr id="2" name="Obrázek 1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EDC4FAFC-C8A8-43AE-8D52-56D5A14F3C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71450"/>
          <a:ext cx="1355437" cy="4209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533400</xdr:colOff>
      <xdr:row>1</xdr:row>
      <xdr:rowOff>6350</xdr:rowOff>
    </xdr:from>
    <xdr:to>
      <xdr:col>5</xdr:col>
      <xdr:colOff>311944</xdr:colOff>
      <xdr:row>2</xdr:row>
      <xdr:rowOff>173831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41511F-59AE-4222-BD64-56769EA2C85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96850"/>
          <a:ext cx="826294" cy="3579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733425</xdr:colOff>
      <xdr:row>0</xdr:row>
      <xdr:rowOff>168275</xdr:rowOff>
    </xdr:from>
    <xdr:to>
      <xdr:col>6</xdr:col>
      <xdr:colOff>782805</xdr:colOff>
      <xdr:row>2</xdr:row>
      <xdr:rowOff>135809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id="{E8C82F14-AD23-48AC-A2D4-49BA92BB7D0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68275"/>
          <a:ext cx="1097130" cy="34853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411163</xdr:colOff>
      <xdr:row>1</xdr:row>
      <xdr:rowOff>0</xdr:rowOff>
    </xdr:from>
    <xdr:to>
      <xdr:col>3</xdr:col>
      <xdr:colOff>468313</xdr:colOff>
      <xdr:row>3</xdr:row>
      <xdr:rowOff>56515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A29F995-B5CB-40D6-86DD-59D42922D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038" y="180975"/>
          <a:ext cx="1152525" cy="418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90488</xdr:rowOff>
    </xdr:from>
    <xdr:to>
      <xdr:col>1</xdr:col>
      <xdr:colOff>512763</xdr:colOff>
      <xdr:row>3</xdr:row>
      <xdr:rowOff>65088</xdr:rowOff>
    </xdr:to>
    <xdr:pic>
      <xdr:nvPicPr>
        <xdr:cNvPr id="3" name="Obrázek 2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EF564654-C3E1-4D75-BAE7-4DB2DB164B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313"/>
          <a:ext cx="1846263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654050</xdr:colOff>
      <xdr:row>1</xdr:row>
      <xdr:rowOff>6350</xdr:rowOff>
    </xdr:from>
    <xdr:to>
      <xdr:col>5</xdr:col>
      <xdr:colOff>991552</xdr:colOff>
      <xdr:row>3</xdr:row>
      <xdr:rowOff>45085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id="{B026D54C-6200-4503-82DD-0278A958765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675" y="187325"/>
          <a:ext cx="1432877" cy="40068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C29679-51AC-467B-A381-1E7FED896B2E}" name="Vyzva" displayName="Vyzva" ref="A5:G295" totalsRowCount="1" headerRowDxfId="95" dataDxfId="93" totalsRowDxfId="91" headerRowBorderDxfId="94" tableBorderDxfId="92" totalsRowBorderDxfId="90">
  <autoFilter ref="A5:G294" xr:uid="{BC744C1A-F4A0-48A2-A1C3-013D1342A965}"/>
  <tableColumns count="7">
    <tableColumn id="4" xr3:uid="{B93A3685-2587-4D8C-9B56-915B6354BD53}" name="Žadatel" totalsRowLabel="Celkem: " dataDxfId="89" totalsRowDxfId="88" dataCellStyle="Normální 2"/>
    <tableColumn id="1" xr3:uid="{9CA14760-E2C0-4971-AD26-953DF1855EB3}" name="Registrační číslo" totalsRowLabel="Žádostí: " dataDxfId="87" totalsRowDxfId="86"/>
    <tableColumn id="2" xr3:uid="{FA2A9A42-4EBC-476E-B56E-6346808E7250}" name="Název projektu" totalsRowFunction="count" dataDxfId="85" totalsRowDxfId="84"/>
    <tableColumn id="6" xr3:uid="{D9146EAB-9DCB-4B3F-AD34-30C2D8468949}" name="Okruh" dataDxfId="83" totalsRowDxfId="82" dataCellStyle="Normální 2"/>
    <tableColumn id="18" xr3:uid="{5C5FECD7-B835-479D-A7D8-FBE4254860E3}" name="Požadovaná dotace" totalsRowFunction="sum" dataDxfId="81" totalsRowDxfId="80" dataCellStyle="Normální 2"/>
    <tableColumn id="17" xr3:uid="{D33CD404-7EC7-4046-AEBA-432F30214433}" name="Návrh dotace" totalsRowFunction="sum" dataDxfId="79" totalsRowDxfId="78" dataCellStyle="Normální 2"/>
    <tableColumn id="12" xr3:uid="{99739960-773C-4F68-B28C-6BA1BD936B41}" name="Hodnocení" dataDxfId="77" totalsRowDxfId="7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2CE275D-9E5B-4E9E-A806-E1819606595D}" name="Okruh1" displayName="Okruh1" ref="A5:F72" totalsRowCount="1" headerRowDxfId="75" dataDxfId="73" headerRowBorderDxfId="74" tableBorderDxfId="72">
  <autoFilter ref="A5:F71" xr:uid="{BC744C1A-F4A0-48A2-A1C3-013D1342A965}"/>
  <tableColumns count="6">
    <tableColumn id="1" xr3:uid="{7DDD1585-9CA0-401F-80CD-60C32DF65E54}" name="Registrační číslo" totalsRowLabel="Žádostí: " dataDxfId="71" totalsRowDxfId="70"/>
    <tableColumn id="2" xr3:uid="{5BEB1530-A7DE-4555-B6DB-6A652AD954FD}" name="Název projektu" totalsRowFunction="count" dataDxfId="69" totalsRowDxfId="68"/>
    <tableColumn id="3" xr3:uid="{BAB96366-9E7D-4B39-B9EA-12401F0A0017}" name="Žadatel" totalsRowLabel="Celkem: " dataDxfId="67" totalsRowDxfId="66"/>
    <tableColumn id="18" xr3:uid="{FBC555D5-02A1-44EC-8229-02D0EBDE3CDF}" name="Požadovaná dotace" totalsRowFunction="sum" dataDxfId="65" totalsRowDxfId="64" dataCellStyle="Normální 2"/>
    <tableColumn id="17" xr3:uid="{5CC5BA8F-9590-48B1-A0CE-FF0E5F14731B}" name="Návrh dotace" totalsRowFunction="sum" dataDxfId="63" totalsRowDxfId="62" dataCellStyle="Normální 2"/>
    <tableColumn id="12" xr3:uid="{EACFB387-5D03-4ECB-93E7-FDDA770EB92A}" name="Hodnocení (průměr)" dataDxfId="61" totalsRowDxfId="6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61301B-9AF3-480E-89FF-2EF193C6C090}" name="Okruh2" displayName="Okruh2" ref="A5:F153" totalsRowCount="1" headerRowDxfId="59" dataDxfId="57" headerRowBorderDxfId="58" tableBorderDxfId="56">
  <autoFilter ref="A5:F152" xr:uid="{BC744C1A-F4A0-48A2-A1C3-013D1342A965}"/>
  <tableColumns count="6">
    <tableColumn id="1" xr3:uid="{C731FAF1-817A-4D5B-A5F3-5F7FF85E4FC0}" name="Registrační číslo" totalsRowLabel="Žádostí: " dataDxfId="55" totalsRowDxfId="54"/>
    <tableColumn id="2" xr3:uid="{9E99E4DE-0409-42BE-9F2B-DFFF3213086F}" name="Název projektu" totalsRowFunction="count" dataDxfId="53" totalsRowDxfId="52"/>
    <tableColumn id="3" xr3:uid="{57677622-EF1F-40E4-8A02-7037764384FA}" name="Žadatel" totalsRowLabel="Celkem: " dataDxfId="51" totalsRowDxfId="50"/>
    <tableColumn id="18" xr3:uid="{249DEB46-813A-490A-9E36-CC7978235244}" name="Požadovaná dotace" totalsRowFunction="sum" dataDxfId="49" totalsRowDxfId="48" dataCellStyle="Normální 2"/>
    <tableColumn id="17" xr3:uid="{4BE81D82-2377-4183-8716-C28CDEB4F1B2}" name="Návrh dotace" totalsRowFunction="sum" dataDxfId="47" totalsRowDxfId="46" dataCellStyle="Normální 2"/>
    <tableColumn id="12" xr3:uid="{0941FAAA-28F6-48A1-8229-363E756E3BCE}" name="Hodnocení (průměr)" dataDxfId="45" totalsRowDxfId="44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1CF40E-AF05-4482-92BA-86521697A7DB}" name="Okruh3" displayName="Okruh3" ref="A5:F25" totalsRowCount="1" headerRowDxfId="43" dataDxfId="41" totalsRowDxfId="39" headerRowBorderDxfId="42" tableBorderDxfId="40">
  <autoFilter ref="A5:F24" xr:uid="{BC744C1A-F4A0-48A2-A1C3-013D1342A965}"/>
  <tableColumns count="6">
    <tableColumn id="1" xr3:uid="{A39CB674-CFE8-4C0D-BC35-B42B625F13DB}" name="Registrační číslo" totalsRowLabel="Žádostí: " dataDxfId="38" totalsRowDxfId="37"/>
    <tableColumn id="2" xr3:uid="{7B14D34B-C405-4AF1-8826-1F093114C8E5}" name="Název projektu" totalsRowFunction="count" dataDxfId="36" totalsRowDxfId="35"/>
    <tableColumn id="3" xr3:uid="{38F3A4F7-D1EA-47A6-A00A-6B58A01196DB}" name="Žadatel" totalsRowLabel="Celkem: " dataDxfId="34" totalsRowDxfId="33"/>
    <tableColumn id="18" xr3:uid="{D6B6DE32-D958-4C0F-889C-D31FD57E485A}" name="Požadovaná dotace" totalsRowFunction="sum" dataDxfId="32" totalsRowDxfId="31" dataCellStyle="Normální 2"/>
    <tableColumn id="17" xr3:uid="{D4B780E9-4813-43DD-98BC-2C343CECA04A}" name="Návrh dotace" totalsRowFunction="sum" dataDxfId="30" totalsRowDxfId="29" dataCellStyle="Normální 2"/>
    <tableColumn id="12" xr3:uid="{684BE2F9-82F7-4065-8F15-6CA0EBD3FEEC}" name="Hodnocení (průměr)" dataDxfId="28" totalsRowDxfId="27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C673C7-30E8-417E-A6C2-FE1B7EEA18F4}" name="Okruh4" displayName="Okruh4" ref="A5:F63" totalsRowCount="1" headerRowDxfId="26" dataDxfId="24" headerRowBorderDxfId="25" tableBorderDxfId="23">
  <autoFilter ref="A5:F62" xr:uid="{BC744C1A-F4A0-48A2-A1C3-013D1342A965}"/>
  <tableColumns count="6">
    <tableColumn id="1" xr3:uid="{ECD6E7B1-57A8-4C9F-B1C1-AAEA189FD1DE}" name="Registrační číslo" totalsRowLabel="Žádostí: " dataDxfId="22" totalsRowDxfId="21"/>
    <tableColumn id="2" xr3:uid="{73320153-B585-4915-AE07-D583B3647298}" name="Název projektu" totalsRowFunction="count" dataDxfId="20" totalsRowDxfId="19"/>
    <tableColumn id="3" xr3:uid="{34CBFC49-E46F-4868-B7CD-ADD9630C24DB}" name="Žadatel" totalsRowLabel="Celkem: " dataDxfId="18" totalsRowDxfId="17"/>
    <tableColumn id="18" xr3:uid="{E808FF10-D4C2-41E0-8363-A7889E006FFC}" name="Požadovaná dotace" totalsRowFunction="sum" dataDxfId="16" totalsRowDxfId="15" dataCellStyle="Normální 2"/>
    <tableColumn id="17" xr3:uid="{EA6BF114-20A9-4919-ADB7-A1F6309765FD}" name="Návrh dotace" totalsRowFunction="sum" dataDxfId="14" totalsRowDxfId="13" dataCellStyle="Normální 2"/>
    <tableColumn id="12" xr3:uid="{4F49C0A6-099F-488A-87DC-44D2EDDAA803}" name="Hodnocení (průměr)" dataDxfId="12" totalsRowDxfId="11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33C34E0-A2DA-4292-9FB2-568D9C5C9BF1}" name="Statistika" displayName="Statistika" ref="A9:F13" totalsRowShown="0" headerRowDxfId="10" dataDxfId="8" headerRowBorderDxfId="9" tableBorderDxfId="7" totalsRowBorderDxfId="6">
  <tableColumns count="6">
    <tableColumn id="1" xr3:uid="{094D0533-0103-4F82-A6DD-DB311FBD1CA9}" name="Počty žádostí" dataDxfId="5"/>
    <tableColumn id="2" xr3:uid="{B42A3245-433E-4E48-B7F6-0FD5076850B8}" name="Celkem" dataDxfId="4"/>
    <tableColumn id="3" xr3:uid="{178CCEF4-BFB7-4F1F-923C-23CF4DAED8AC}" name="Okruh 1" dataDxfId="3"/>
    <tableColumn id="4" xr3:uid="{A3609558-A82A-4441-B85D-C402B4BFEEB9}" name="Okruh 2" dataDxfId="2"/>
    <tableColumn id="5" xr3:uid="{09CB3E22-4B0D-4F45-B906-18DFA087C733}" name="Okruh 3" dataDxfId="1"/>
    <tableColumn id="6" xr3:uid="{89ABCF10-C5C5-48DC-AE26-F56117B4B3A9}" name="Okruh 4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F2DE-88EB-4980-BDC2-7176D1339BA8}">
  <dimension ref="A1:G295"/>
  <sheetViews>
    <sheetView showGridLines="0" tabSelected="1" workbookViewId="0">
      <selection activeCell="A3" sqref="A3"/>
    </sheetView>
  </sheetViews>
  <sheetFormatPr defaultColWidth="8.7109375" defaultRowHeight="15" x14ac:dyDescent="0.25"/>
  <cols>
    <col min="1" max="1" width="32.5703125" style="114" customWidth="1"/>
    <col min="2" max="2" width="11.140625" style="3" customWidth="1"/>
    <col min="3" max="3" width="32.5703125" style="2" customWidth="1"/>
    <col min="4" max="4" width="6.42578125" style="145" customWidth="1"/>
    <col min="5" max="5" width="15.7109375" style="2" customWidth="1"/>
    <col min="6" max="6" width="15.7109375" style="114" customWidth="1"/>
    <col min="7" max="7" width="12.7109375" style="9" customWidth="1"/>
    <col min="8" max="16384" width="8.7109375" style="1"/>
  </cols>
  <sheetData>
    <row r="1" spans="1:7" x14ac:dyDescent="0.25">
      <c r="A1" s="9"/>
      <c r="C1" s="1"/>
      <c r="E1" s="1"/>
      <c r="F1" s="9"/>
      <c r="G1" s="6"/>
    </row>
    <row r="2" spans="1:7" x14ac:dyDescent="0.25">
      <c r="A2" s="4" t="s">
        <v>31</v>
      </c>
      <c r="B2" s="4"/>
      <c r="C2" s="4"/>
      <c r="E2" s="1"/>
      <c r="F2" s="9"/>
      <c r="G2" s="6"/>
    </row>
    <row r="3" spans="1:7" x14ac:dyDescent="0.25">
      <c r="A3" s="8" t="s">
        <v>829</v>
      </c>
      <c r="B3" s="8"/>
      <c r="C3" s="7"/>
      <c r="E3" s="1"/>
      <c r="F3" s="9"/>
      <c r="G3" s="6"/>
    </row>
    <row r="4" spans="1:7" x14ac:dyDescent="0.25">
      <c r="A4" s="9"/>
      <c r="C4" s="1"/>
      <c r="E4" s="1"/>
      <c r="F4" s="6" t="s">
        <v>17</v>
      </c>
      <c r="G4" s="6"/>
    </row>
    <row r="5" spans="1:7" s="10" customFormat="1" ht="25.5" x14ac:dyDescent="0.25">
      <c r="A5" s="22" t="s">
        <v>1</v>
      </c>
      <c r="B5" s="124" t="s">
        <v>0</v>
      </c>
      <c r="C5" s="22" t="s">
        <v>16</v>
      </c>
      <c r="D5" s="122" t="s">
        <v>828</v>
      </c>
      <c r="E5" s="22" t="s">
        <v>2</v>
      </c>
      <c r="F5" s="22" t="s">
        <v>3</v>
      </c>
      <c r="G5" s="22" t="s">
        <v>18</v>
      </c>
    </row>
    <row r="6" spans="1:7" x14ac:dyDescent="0.25">
      <c r="A6" s="80" t="s">
        <v>423</v>
      </c>
      <c r="B6" s="50" t="s">
        <v>421</v>
      </c>
      <c r="C6" s="11" t="s">
        <v>422</v>
      </c>
      <c r="D6" s="146">
        <v>1</v>
      </c>
      <c r="E6" s="59">
        <v>1624866</v>
      </c>
      <c r="F6" s="111">
        <v>0</v>
      </c>
      <c r="G6" s="15">
        <v>56</v>
      </c>
    </row>
    <row r="7" spans="1:7" ht="25.5" x14ac:dyDescent="0.25">
      <c r="A7" s="80" t="s">
        <v>323</v>
      </c>
      <c r="B7" s="116" t="s">
        <v>321</v>
      </c>
      <c r="C7" s="11" t="s">
        <v>322</v>
      </c>
      <c r="D7" s="146">
        <v>1</v>
      </c>
      <c r="E7" s="59">
        <v>1345000</v>
      </c>
      <c r="F7" s="15">
        <v>950000</v>
      </c>
      <c r="G7" s="15">
        <v>75</v>
      </c>
    </row>
    <row r="8" spans="1:7" ht="25.5" x14ac:dyDescent="0.25">
      <c r="A8" s="80" t="s">
        <v>203</v>
      </c>
      <c r="B8" s="123" t="s">
        <v>93</v>
      </c>
      <c r="C8" s="11" t="s">
        <v>148</v>
      </c>
      <c r="D8" s="146">
        <v>4</v>
      </c>
      <c r="E8" s="14">
        <v>70000</v>
      </c>
      <c r="F8" s="15">
        <v>70000</v>
      </c>
      <c r="G8" s="15">
        <v>92</v>
      </c>
    </row>
    <row r="9" spans="1:7" ht="25.5" x14ac:dyDescent="0.25">
      <c r="A9" s="80" t="s">
        <v>388</v>
      </c>
      <c r="B9" s="50" t="s">
        <v>386</v>
      </c>
      <c r="C9" s="11" t="s">
        <v>387</v>
      </c>
      <c r="D9" s="146">
        <v>1</v>
      </c>
      <c r="E9" s="59">
        <v>1330858</v>
      </c>
      <c r="F9" s="15">
        <v>640000</v>
      </c>
      <c r="G9" s="15">
        <v>67.5</v>
      </c>
    </row>
    <row r="10" spans="1:7" x14ac:dyDescent="0.25">
      <c r="A10" s="80" t="s">
        <v>204</v>
      </c>
      <c r="B10" s="123" t="s">
        <v>307</v>
      </c>
      <c r="C10" s="11" t="s">
        <v>308</v>
      </c>
      <c r="D10" s="146">
        <v>1</v>
      </c>
      <c r="E10" s="14">
        <v>1291000</v>
      </c>
      <c r="F10" s="15">
        <v>800000</v>
      </c>
      <c r="G10" s="15">
        <v>76</v>
      </c>
    </row>
    <row r="11" spans="1:7" x14ac:dyDescent="0.25">
      <c r="A11" s="80" t="s">
        <v>204</v>
      </c>
      <c r="B11" s="123" t="s">
        <v>451</v>
      </c>
      <c r="C11" s="11" t="s">
        <v>452</v>
      </c>
      <c r="D11" s="146">
        <v>2</v>
      </c>
      <c r="E11" s="14">
        <v>927700</v>
      </c>
      <c r="F11" s="15">
        <v>700000</v>
      </c>
      <c r="G11" s="15">
        <v>84.5</v>
      </c>
    </row>
    <row r="12" spans="1:7" x14ac:dyDescent="0.25">
      <c r="A12" s="80" t="s">
        <v>204</v>
      </c>
      <c r="B12" s="123" t="s">
        <v>94</v>
      </c>
      <c r="C12" s="11" t="s">
        <v>149</v>
      </c>
      <c r="D12" s="146">
        <v>4</v>
      </c>
      <c r="E12" s="14">
        <v>521900</v>
      </c>
      <c r="F12" s="19">
        <v>521900</v>
      </c>
      <c r="G12" s="15">
        <v>86.5</v>
      </c>
    </row>
    <row r="13" spans="1:7" x14ac:dyDescent="0.25">
      <c r="A13" s="80" t="s">
        <v>222</v>
      </c>
      <c r="B13" s="50" t="s">
        <v>124</v>
      </c>
      <c r="C13" s="11" t="s">
        <v>179</v>
      </c>
      <c r="D13" s="146">
        <v>4</v>
      </c>
      <c r="E13" s="59">
        <v>380000</v>
      </c>
      <c r="F13" s="15">
        <v>380000</v>
      </c>
      <c r="G13" s="15">
        <v>66.5</v>
      </c>
    </row>
    <row r="14" spans="1:7" x14ac:dyDescent="0.25">
      <c r="A14" s="80" t="s">
        <v>214</v>
      </c>
      <c r="B14" s="123" t="s">
        <v>263</v>
      </c>
      <c r="C14" s="11" t="s">
        <v>264</v>
      </c>
      <c r="D14" s="146">
        <v>1</v>
      </c>
      <c r="E14" s="14">
        <v>2950000</v>
      </c>
      <c r="F14" s="19">
        <v>1700000</v>
      </c>
      <c r="G14" s="15">
        <v>86</v>
      </c>
    </row>
    <row r="15" spans="1:7" ht="25.5" x14ac:dyDescent="0.25">
      <c r="A15" s="80" t="s">
        <v>214</v>
      </c>
      <c r="B15" s="123" t="s">
        <v>106</v>
      </c>
      <c r="C15" s="11" t="s">
        <v>161</v>
      </c>
      <c r="D15" s="146">
        <v>4</v>
      </c>
      <c r="E15" s="14">
        <v>200000</v>
      </c>
      <c r="F15" s="15">
        <v>200000</v>
      </c>
      <c r="G15" s="15">
        <v>77</v>
      </c>
    </row>
    <row r="16" spans="1:7" x14ac:dyDescent="0.25">
      <c r="A16" s="80" t="s">
        <v>205</v>
      </c>
      <c r="B16" s="123" t="s">
        <v>444</v>
      </c>
      <c r="C16" s="11" t="s">
        <v>445</v>
      </c>
      <c r="D16" s="146">
        <v>2</v>
      </c>
      <c r="E16" s="14">
        <v>521000</v>
      </c>
      <c r="F16" s="15">
        <v>350000</v>
      </c>
      <c r="G16" s="15">
        <v>86.5</v>
      </c>
    </row>
    <row r="17" spans="1:7" ht="38.25" x14ac:dyDescent="0.25">
      <c r="A17" s="80" t="s">
        <v>205</v>
      </c>
      <c r="B17" s="50" t="s">
        <v>499</v>
      </c>
      <c r="C17" s="11" t="s">
        <v>500</v>
      </c>
      <c r="D17" s="146">
        <v>2</v>
      </c>
      <c r="E17" s="59">
        <v>774000</v>
      </c>
      <c r="F17" s="15">
        <v>283000</v>
      </c>
      <c r="G17" s="15">
        <v>79.5</v>
      </c>
    </row>
    <row r="18" spans="1:7" ht="25.5" x14ac:dyDescent="0.25">
      <c r="A18" s="80" t="s">
        <v>205</v>
      </c>
      <c r="B18" s="123" t="s">
        <v>95</v>
      </c>
      <c r="C18" s="11" t="s">
        <v>150</v>
      </c>
      <c r="D18" s="146">
        <v>4</v>
      </c>
      <c r="E18" s="14">
        <v>526900</v>
      </c>
      <c r="F18" s="15">
        <v>480000</v>
      </c>
      <c r="G18" s="15">
        <v>86</v>
      </c>
    </row>
    <row r="19" spans="1:7" ht="25.5" x14ac:dyDescent="0.25">
      <c r="A19" s="80" t="s">
        <v>479</v>
      </c>
      <c r="B19" s="123" t="s">
        <v>477</v>
      </c>
      <c r="C19" s="11" t="s">
        <v>478</v>
      </c>
      <c r="D19" s="146">
        <v>2</v>
      </c>
      <c r="E19" s="14">
        <v>905900</v>
      </c>
      <c r="F19" s="15">
        <v>600000</v>
      </c>
      <c r="G19" s="15">
        <v>81</v>
      </c>
    </row>
    <row r="20" spans="1:7" ht="38.25" x14ac:dyDescent="0.25">
      <c r="A20" s="80" t="s">
        <v>225</v>
      </c>
      <c r="B20" s="50" t="s">
        <v>130</v>
      </c>
      <c r="C20" s="11" t="s">
        <v>185</v>
      </c>
      <c r="D20" s="146">
        <v>4</v>
      </c>
      <c r="E20" s="59">
        <v>1186976.43</v>
      </c>
      <c r="F20" s="15">
        <v>0</v>
      </c>
      <c r="G20" s="15">
        <v>58</v>
      </c>
    </row>
    <row r="21" spans="1:7" x14ac:dyDescent="0.25">
      <c r="A21" s="80" t="s">
        <v>293</v>
      </c>
      <c r="B21" s="123" t="s">
        <v>291</v>
      </c>
      <c r="C21" s="11" t="s">
        <v>292</v>
      </c>
      <c r="D21" s="146">
        <v>1</v>
      </c>
      <c r="E21" s="14">
        <v>530000</v>
      </c>
      <c r="F21" s="15">
        <v>530000</v>
      </c>
      <c r="G21" s="15">
        <v>77</v>
      </c>
    </row>
    <row r="22" spans="1:7" x14ac:dyDescent="0.25">
      <c r="A22" s="80" t="s">
        <v>230</v>
      </c>
      <c r="B22" s="50" t="s">
        <v>389</v>
      </c>
      <c r="C22" s="11" t="s">
        <v>390</v>
      </c>
      <c r="D22" s="146">
        <v>1</v>
      </c>
      <c r="E22" s="59">
        <v>250000</v>
      </c>
      <c r="F22" s="15">
        <v>100000</v>
      </c>
      <c r="G22" s="15">
        <v>66.5</v>
      </c>
    </row>
    <row r="23" spans="1:7" ht="38.25" x14ac:dyDescent="0.25">
      <c r="A23" s="80" t="s">
        <v>230</v>
      </c>
      <c r="B23" s="50" t="s">
        <v>414</v>
      </c>
      <c r="C23" s="11" t="s">
        <v>415</v>
      </c>
      <c r="D23" s="146">
        <v>1</v>
      </c>
      <c r="E23" s="59">
        <v>800000</v>
      </c>
      <c r="F23" s="111">
        <v>0</v>
      </c>
      <c r="G23" s="15">
        <v>58.5</v>
      </c>
    </row>
    <row r="24" spans="1:7" x14ac:dyDescent="0.25">
      <c r="A24" s="80" t="s">
        <v>230</v>
      </c>
      <c r="B24" s="50" t="s">
        <v>136</v>
      </c>
      <c r="C24" s="11" t="s">
        <v>191</v>
      </c>
      <c r="D24" s="146">
        <v>4</v>
      </c>
      <c r="E24" s="59">
        <v>300000</v>
      </c>
      <c r="F24" s="15">
        <v>0</v>
      </c>
      <c r="G24" s="15">
        <v>50</v>
      </c>
    </row>
    <row r="25" spans="1:7" x14ac:dyDescent="0.25">
      <c r="A25" s="80" t="s">
        <v>559</v>
      </c>
      <c r="B25" s="50" t="s">
        <v>557</v>
      </c>
      <c r="C25" s="11" t="s">
        <v>558</v>
      </c>
      <c r="D25" s="146">
        <v>2</v>
      </c>
      <c r="E25" s="59">
        <v>410200</v>
      </c>
      <c r="F25" s="15">
        <v>250000</v>
      </c>
      <c r="G25" s="15">
        <v>73</v>
      </c>
    </row>
    <row r="26" spans="1:7" x14ac:dyDescent="0.25">
      <c r="A26" s="80" t="s">
        <v>83</v>
      </c>
      <c r="B26" s="123" t="s">
        <v>65</v>
      </c>
      <c r="C26" s="11" t="s">
        <v>74</v>
      </c>
      <c r="D26" s="146">
        <v>3</v>
      </c>
      <c r="E26" s="14">
        <v>1048700</v>
      </c>
      <c r="F26" s="15">
        <v>945000</v>
      </c>
      <c r="G26" s="15">
        <v>82.5</v>
      </c>
    </row>
    <row r="27" spans="1:7" s="10" customFormat="1" ht="51" x14ac:dyDescent="0.25">
      <c r="A27" s="80" t="s">
        <v>409</v>
      </c>
      <c r="B27" s="116" t="s">
        <v>407</v>
      </c>
      <c r="C27" s="11" t="s">
        <v>408</v>
      </c>
      <c r="D27" s="146">
        <v>1</v>
      </c>
      <c r="E27" s="59">
        <v>1632000</v>
      </c>
      <c r="F27" s="15">
        <v>0</v>
      </c>
      <c r="G27" s="15">
        <v>59</v>
      </c>
    </row>
    <row r="28" spans="1:7" ht="38.25" x14ac:dyDescent="0.25">
      <c r="A28" s="80" t="s">
        <v>208</v>
      </c>
      <c r="B28" s="123" t="s">
        <v>98</v>
      </c>
      <c r="C28" s="11" t="s">
        <v>153</v>
      </c>
      <c r="D28" s="146">
        <v>4</v>
      </c>
      <c r="E28" s="14">
        <v>487500</v>
      </c>
      <c r="F28" s="15">
        <v>270000</v>
      </c>
      <c r="G28" s="15">
        <v>83</v>
      </c>
    </row>
    <row r="29" spans="1:7" ht="38.25" x14ac:dyDescent="0.25">
      <c r="A29" s="80" t="s">
        <v>659</v>
      </c>
      <c r="B29" s="50" t="s">
        <v>657</v>
      </c>
      <c r="C29" s="11" t="s">
        <v>658</v>
      </c>
      <c r="D29" s="146">
        <v>2</v>
      </c>
      <c r="E29" s="59">
        <v>315000</v>
      </c>
      <c r="F29" s="111">
        <v>0</v>
      </c>
      <c r="G29" s="15">
        <v>58.5</v>
      </c>
    </row>
    <row r="30" spans="1:7" ht="25.5" x14ac:dyDescent="0.25">
      <c r="A30" s="80" t="s">
        <v>659</v>
      </c>
      <c r="B30" s="50" t="s">
        <v>700</v>
      </c>
      <c r="C30" s="11" t="s">
        <v>701</v>
      </c>
      <c r="D30" s="146">
        <v>2</v>
      </c>
      <c r="E30" s="59">
        <v>174000</v>
      </c>
      <c r="F30" s="111">
        <v>0</v>
      </c>
      <c r="G30" s="15">
        <v>57.5</v>
      </c>
    </row>
    <row r="31" spans="1:7" ht="25.5" x14ac:dyDescent="0.25">
      <c r="A31" s="80" t="s">
        <v>229</v>
      </c>
      <c r="B31" s="123" t="s">
        <v>294</v>
      </c>
      <c r="C31" s="11" t="s">
        <v>295</v>
      </c>
      <c r="D31" s="146">
        <v>1</v>
      </c>
      <c r="E31" s="14">
        <v>461000</v>
      </c>
      <c r="F31" s="15">
        <v>461000</v>
      </c>
      <c r="G31" s="15">
        <v>77</v>
      </c>
    </row>
    <row r="32" spans="1:7" ht="25.5" x14ac:dyDescent="0.25">
      <c r="A32" s="80" t="s">
        <v>229</v>
      </c>
      <c r="B32" s="50" t="s">
        <v>738</v>
      </c>
      <c r="C32" s="11" t="s">
        <v>739</v>
      </c>
      <c r="D32" s="146">
        <v>2</v>
      </c>
      <c r="E32" s="59">
        <v>1214500</v>
      </c>
      <c r="F32" s="111">
        <v>0</v>
      </c>
      <c r="G32" s="15">
        <v>54</v>
      </c>
    </row>
    <row r="33" spans="1:7" ht="25.5" x14ac:dyDescent="0.25">
      <c r="A33" s="80" t="s">
        <v>229</v>
      </c>
      <c r="B33" s="50" t="s">
        <v>135</v>
      </c>
      <c r="C33" s="11" t="s">
        <v>190</v>
      </c>
      <c r="D33" s="146">
        <v>4</v>
      </c>
      <c r="E33" s="59">
        <v>479900</v>
      </c>
      <c r="F33" s="15">
        <v>0</v>
      </c>
      <c r="G33" s="15">
        <v>51.5</v>
      </c>
    </row>
    <row r="34" spans="1:7" x14ac:dyDescent="0.25">
      <c r="A34" s="80" t="s">
        <v>202</v>
      </c>
      <c r="B34" s="123" t="s">
        <v>92</v>
      </c>
      <c r="C34" s="11" t="s">
        <v>147</v>
      </c>
      <c r="D34" s="146">
        <v>4</v>
      </c>
      <c r="E34" s="14">
        <v>358000</v>
      </c>
      <c r="F34" s="15">
        <v>358000</v>
      </c>
      <c r="G34" s="15">
        <v>92.5</v>
      </c>
    </row>
    <row r="35" spans="1:7" x14ac:dyDescent="0.25">
      <c r="A35" s="80" t="s">
        <v>252</v>
      </c>
      <c r="B35" s="50" t="s">
        <v>250</v>
      </c>
      <c r="C35" s="11" t="s">
        <v>251</v>
      </c>
      <c r="D35" s="146">
        <v>1</v>
      </c>
      <c r="E35" s="59">
        <v>908000</v>
      </c>
      <c r="F35" s="15" t="s">
        <v>246</v>
      </c>
      <c r="G35" s="15"/>
    </row>
    <row r="36" spans="1:7" x14ac:dyDescent="0.25">
      <c r="A36" s="80" t="s">
        <v>85</v>
      </c>
      <c r="B36" s="116" t="s">
        <v>576</v>
      </c>
      <c r="C36" s="11" t="s">
        <v>577</v>
      </c>
      <c r="D36" s="146">
        <v>2</v>
      </c>
      <c r="E36" s="59">
        <v>833000</v>
      </c>
      <c r="F36" s="15">
        <v>700000</v>
      </c>
      <c r="G36" s="15">
        <v>71.5</v>
      </c>
    </row>
    <row r="37" spans="1:7" x14ac:dyDescent="0.25">
      <c r="A37" s="80" t="s">
        <v>85</v>
      </c>
      <c r="B37" s="123" t="s">
        <v>68</v>
      </c>
      <c r="C37" s="11" t="s">
        <v>77</v>
      </c>
      <c r="D37" s="146">
        <v>3</v>
      </c>
      <c r="E37" s="14">
        <v>520000</v>
      </c>
      <c r="F37" s="15">
        <v>520000</v>
      </c>
      <c r="G37" s="15">
        <v>80</v>
      </c>
    </row>
    <row r="38" spans="1:7" s="10" customFormat="1" ht="12.75" x14ac:dyDescent="0.25">
      <c r="A38" s="80" t="s">
        <v>674</v>
      </c>
      <c r="B38" s="50" t="s">
        <v>672</v>
      </c>
      <c r="C38" s="11" t="s">
        <v>673</v>
      </c>
      <c r="D38" s="146">
        <v>2</v>
      </c>
      <c r="E38" s="59">
        <v>200600</v>
      </c>
      <c r="F38" s="111">
        <v>0</v>
      </c>
      <c r="G38" s="15">
        <v>58</v>
      </c>
    </row>
    <row r="39" spans="1:7" ht="38.25" x14ac:dyDescent="0.25">
      <c r="A39" s="80" t="s">
        <v>8</v>
      </c>
      <c r="B39" s="50" t="s">
        <v>524</v>
      </c>
      <c r="C39" s="11" t="s">
        <v>525</v>
      </c>
      <c r="D39" s="146">
        <v>2</v>
      </c>
      <c r="E39" s="59">
        <v>386000</v>
      </c>
      <c r="F39" s="15">
        <v>270000</v>
      </c>
      <c r="G39" s="15">
        <v>76.5</v>
      </c>
    </row>
    <row r="40" spans="1:7" ht="25.5" x14ac:dyDescent="0.25">
      <c r="A40" s="80" t="s">
        <v>8</v>
      </c>
      <c r="B40" s="50" t="s">
        <v>119</v>
      </c>
      <c r="C40" s="11" t="s">
        <v>174</v>
      </c>
      <c r="D40" s="146">
        <v>4</v>
      </c>
      <c r="E40" s="59">
        <v>602000</v>
      </c>
      <c r="F40" s="15">
        <v>460000</v>
      </c>
      <c r="G40" s="15">
        <v>71</v>
      </c>
    </row>
    <row r="41" spans="1:7" x14ac:dyDescent="0.25">
      <c r="A41" s="80" t="s">
        <v>523</v>
      </c>
      <c r="B41" s="116" t="s">
        <v>521</v>
      </c>
      <c r="C41" s="11" t="s">
        <v>522</v>
      </c>
      <c r="D41" s="146">
        <v>2</v>
      </c>
      <c r="E41" s="59">
        <v>1360084</v>
      </c>
      <c r="F41" s="15">
        <v>400000</v>
      </c>
      <c r="G41" s="15">
        <v>76.5</v>
      </c>
    </row>
    <row r="42" spans="1:7" ht="25.5" x14ac:dyDescent="0.25">
      <c r="A42" s="80" t="s">
        <v>694</v>
      </c>
      <c r="B42" s="50" t="s">
        <v>692</v>
      </c>
      <c r="C42" s="11" t="s">
        <v>693</v>
      </c>
      <c r="D42" s="146">
        <v>2</v>
      </c>
      <c r="E42" s="59">
        <v>142840</v>
      </c>
      <c r="F42" s="111">
        <v>0</v>
      </c>
      <c r="G42" s="15">
        <v>57.5</v>
      </c>
    </row>
    <row r="43" spans="1:7" s="10" customFormat="1" ht="25.5" x14ac:dyDescent="0.25">
      <c r="A43" s="80" t="s">
        <v>694</v>
      </c>
      <c r="B43" s="50" t="s">
        <v>714</v>
      </c>
      <c r="C43" s="11" t="s">
        <v>715</v>
      </c>
      <c r="D43" s="146">
        <v>2</v>
      </c>
      <c r="E43" s="59">
        <v>200500</v>
      </c>
      <c r="F43" s="111">
        <v>0</v>
      </c>
      <c r="G43" s="15">
        <v>56.5</v>
      </c>
    </row>
    <row r="44" spans="1:7" ht="38.25" x14ac:dyDescent="0.25">
      <c r="A44" s="80" t="s">
        <v>345</v>
      </c>
      <c r="B44" s="50" t="s">
        <v>343</v>
      </c>
      <c r="C44" s="11" t="s">
        <v>344</v>
      </c>
      <c r="D44" s="146">
        <v>1</v>
      </c>
      <c r="E44" s="59">
        <v>2625800</v>
      </c>
      <c r="F44" s="15">
        <v>1400000</v>
      </c>
      <c r="G44" s="15">
        <v>71.5</v>
      </c>
    </row>
    <row r="45" spans="1:7" ht="25.5" x14ac:dyDescent="0.25">
      <c r="A45" s="80" t="s">
        <v>55</v>
      </c>
      <c r="B45" s="50" t="s">
        <v>501</v>
      </c>
      <c r="C45" s="11" t="s">
        <v>502</v>
      </c>
      <c r="D45" s="146">
        <v>2</v>
      </c>
      <c r="E45" s="59">
        <v>69200</v>
      </c>
      <c r="F45" s="15">
        <v>69000</v>
      </c>
      <c r="G45" s="15">
        <v>79</v>
      </c>
    </row>
    <row r="46" spans="1:7" ht="51" x14ac:dyDescent="0.25">
      <c r="A46" s="80" t="s">
        <v>55</v>
      </c>
      <c r="B46" s="123" t="s">
        <v>32</v>
      </c>
      <c r="C46" s="11" t="s">
        <v>46</v>
      </c>
      <c r="D46" s="146">
        <v>3</v>
      </c>
      <c r="E46" s="14">
        <v>1945821</v>
      </c>
      <c r="F46" s="15">
        <v>1630000</v>
      </c>
      <c r="G46" s="15">
        <v>68.5</v>
      </c>
    </row>
    <row r="47" spans="1:7" ht="25.5" x14ac:dyDescent="0.25">
      <c r="A47" s="80" t="s">
        <v>55</v>
      </c>
      <c r="B47" s="50" t="s">
        <v>118</v>
      </c>
      <c r="C47" s="11" t="s">
        <v>173</v>
      </c>
      <c r="D47" s="146">
        <v>4</v>
      </c>
      <c r="E47" s="59">
        <v>242080</v>
      </c>
      <c r="F47" s="15">
        <v>242000</v>
      </c>
      <c r="G47" s="15">
        <v>71</v>
      </c>
    </row>
    <row r="48" spans="1:7" ht="25.5" x14ac:dyDescent="0.25">
      <c r="A48" s="80" t="s">
        <v>441</v>
      </c>
      <c r="B48" s="123" t="s">
        <v>439</v>
      </c>
      <c r="C48" s="11" t="s">
        <v>440</v>
      </c>
      <c r="D48" s="146">
        <v>2</v>
      </c>
      <c r="E48" s="14">
        <v>337000</v>
      </c>
      <c r="F48" s="15">
        <v>250000</v>
      </c>
      <c r="G48" s="15">
        <v>90.5</v>
      </c>
    </row>
    <row r="49" spans="1:7" x14ac:dyDescent="0.25">
      <c r="A49" s="80" t="s">
        <v>348</v>
      </c>
      <c r="B49" s="50" t="s">
        <v>346</v>
      </c>
      <c r="C49" s="11" t="s">
        <v>347</v>
      </c>
      <c r="D49" s="146">
        <v>1</v>
      </c>
      <c r="E49" s="59">
        <v>613500</v>
      </c>
      <c r="F49" s="15">
        <v>300000</v>
      </c>
      <c r="G49" s="15">
        <v>71.5</v>
      </c>
    </row>
    <row r="50" spans="1:7" x14ac:dyDescent="0.25">
      <c r="A50" s="80" t="s">
        <v>4</v>
      </c>
      <c r="B50" s="50" t="s">
        <v>412</v>
      </c>
      <c r="C50" s="11" t="s">
        <v>413</v>
      </c>
      <c r="D50" s="146">
        <v>1</v>
      </c>
      <c r="E50" s="59">
        <v>1112600</v>
      </c>
      <c r="F50" s="15">
        <v>0</v>
      </c>
      <c r="G50" s="15">
        <v>59</v>
      </c>
    </row>
    <row r="51" spans="1:7" x14ac:dyDescent="0.25">
      <c r="A51" s="80" t="s">
        <v>4</v>
      </c>
      <c r="B51" s="50" t="s">
        <v>596</v>
      </c>
      <c r="C51" s="11" t="s">
        <v>597</v>
      </c>
      <c r="D51" s="146">
        <v>2</v>
      </c>
      <c r="E51" s="59">
        <v>940000</v>
      </c>
      <c r="F51" s="111">
        <v>600000</v>
      </c>
      <c r="G51" s="15">
        <v>68.5</v>
      </c>
    </row>
    <row r="52" spans="1:7" x14ac:dyDescent="0.25">
      <c r="A52" s="80" t="s">
        <v>4</v>
      </c>
      <c r="B52" s="123" t="s">
        <v>66</v>
      </c>
      <c r="C52" s="11" t="s">
        <v>75</v>
      </c>
      <c r="D52" s="146">
        <v>3</v>
      </c>
      <c r="E52" s="14">
        <v>1096000</v>
      </c>
      <c r="F52" s="15">
        <v>896000</v>
      </c>
      <c r="G52" s="15">
        <v>82.5</v>
      </c>
    </row>
    <row r="53" spans="1:7" ht="25.5" x14ac:dyDescent="0.25">
      <c r="A53" s="80" t="s">
        <v>630</v>
      </c>
      <c r="B53" s="50" t="s">
        <v>628</v>
      </c>
      <c r="C53" s="11" t="s">
        <v>629</v>
      </c>
      <c r="D53" s="146">
        <v>2</v>
      </c>
      <c r="E53" s="59">
        <v>292000</v>
      </c>
      <c r="F53" s="111">
        <v>106000</v>
      </c>
      <c r="G53" s="15">
        <v>63</v>
      </c>
    </row>
    <row r="54" spans="1:7" ht="51" x14ac:dyDescent="0.25">
      <c r="A54" s="80" t="s">
        <v>5</v>
      </c>
      <c r="B54" s="123" t="s">
        <v>108</v>
      </c>
      <c r="C54" s="11" t="s">
        <v>163</v>
      </c>
      <c r="D54" s="146">
        <v>4</v>
      </c>
      <c r="E54" s="14">
        <v>508000</v>
      </c>
      <c r="F54" s="15">
        <v>460000</v>
      </c>
      <c r="G54" s="15">
        <v>76.5</v>
      </c>
    </row>
    <row r="55" spans="1:7" ht="25.5" x14ac:dyDescent="0.25">
      <c r="A55" s="80" t="s">
        <v>380</v>
      </c>
      <c r="B55" s="50" t="s">
        <v>378</v>
      </c>
      <c r="C55" s="11" t="s">
        <v>379</v>
      </c>
      <c r="D55" s="146">
        <v>1</v>
      </c>
      <c r="E55" s="59">
        <v>1600000</v>
      </c>
      <c r="F55" s="15">
        <v>400000</v>
      </c>
      <c r="G55" s="15">
        <v>69</v>
      </c>
    </row>
    <row r="56" spans="1:7" x14ac:dyDescent="0.25">
      <c r="A56" s="80" t="s">
        <v>380</v>
      </c>
      <c r="B56" s="50" t="s">
        <v>725</v>
      </c>
      <c r="C56" s="11" t="s">
        <v>726</v>
      </c>
      <c r="D56" s="146">
        <v>2</v>
      </c>
      <c r="E56" s="59">
        <v>800000</v>
      </c>
      <c r="F56" s="111">
        <v>0</v>
      </c>
      <c r="G56" s="15">
        <v>55</v>
      </c>
    </row>
    <row r="57" spans="1:7" ht="25.5" x14ac:dyDescent="0.25">
      <c r="A57" s="80" t="s">
        <v>54</v>
      </c>
      <c r="B57" s="123" t="s">
        <v>36</v>
      </c>
      <c r="C57" s="11" t="s">
        <v>45</v>
      </c>
      <c r="D57" s="146">
        <v>3</v>
      </c>
      <c r="E57" s="14">
        <v>579000</v>
      </c>
      <c r="F57" s="15">
        <v>579000</v>
      </c>
      <c r="G57" s="15">
        <v>73.5</v>
      </c>
    </row>
    <row r="58" spans="1:7" s="10" customFormat="1" ht="12.75" x14ac:dyDescent="0.25">
      <c r="A58" s="80" t="s">
        <v>306</v>
      </c>
      <c r="B58" s="123" t="s">
        <v>304</v>
      </c>
      <c r="C58" s="11" t="s">
        <v>305</v>
      </c>
      <c r="D58" s="146">
        <v>1</v>
      </c>
      <c r="E58" s="14">
        <v>969625</v>
      </c>
      <c r="F58" s="15">
        <v>800000</v>
      </c>
      <c r="G58" s="15">
        <v>76</v>
      </c>
    </row>
    <row r="59" spans="1:7" ht="25.5" x14ac:dyDescent="0.25">
      <c r="A59" s="80" t="s">
        <v>79</v>
      </c>
      <c r="B59" s="123" t="s">
        <v>61</v>
      </c>
      <c r="C59" s="11" t="s">
        <v>70</v>
      </c>
      <c r="D59" s="146">
        <v>3</v>
      </c>
      <c r="E59" s="14">
        <v>1521956</v>
      </c>
      <c r="F59" s="19">
        <v>1521000</v>
      </c>
      <c r="G59" s="15">
        <v>88</v>
      </c>
    </row>
    <row r="60" spans="1:7" ht="25.5" x14ac:dyDescent="0.25">
      <c r="A60" s="80" t="s">
        <v>261</v>
      </c>
      <c r="B60" s="50" t="s">
        <v>255</v>
      </c>
      <c r="C60" s="11" t="s">
        <v>260</v>
      </c>
      <c r="D60" s="146">
        <v>2</v>
      </c>
      <c r="E60" s="59">
        <v>43380.5</v>
      </c>
      <c r="F60" s="15" t="s">
        <v>246</v>
      </c>
      <c r="G60" s="15"/>
    </row>
    <row r="61" spans="1:7" x14ac:dyDescent="0.25">
      <c r="A61" s="80" t="s">
        <v>224</v>
      </c>
      <c r="B61" s="50" t="s">
        <v>129</v>
      </c>
      <c r="C61" s="11" t="s">
        <v>184</v>
      </c>
      <c r="D61" s="146">
        <v>4</v>
      </c>
      <c r="E61" s="59">
        <v>797000</v>
      </c>
      <c r="F61" s="15">
        <v>0</v>
      </c>
      <c r="G61" s="15">
        <v>58.5</v>
      </c>
    </row>
    <row r="62" spans="1:7" ht="25.5" x14ac:dyDescent="0.25">
      <c r="A62" s="80" t="s">
        <v>543</v>
      </c>
      <c r="B62" s="50" t="s">
        <v>541</v>
      </c>
      <c r="C62" s="11" t="s">
        <v>542</v>
      </c>
      <c r="D62" s="146">
        <v>2</v>
      </c>
      <c r="E62" s="59">
        <v>502000</v>
      </c>
      <c r="F62" s="15">
        <v>300000</v>
      </c>
      <c r="G62" s="15">
        <v>74.5</v>
      </c>
    </row>
    <row r="63" spans="1:7" ht="25.5" x14ac:dyDescent="0.25">
      <c r="A63" s="80" t="s">
        <v>320</v>
      </c>
      <c r="B63" s="50" t="s">
        <v>318</v>
      </c>
      <c r="C63" s="11" t="s">
        <v>319</v>
      </c>
      <c r="D63" s="146">
        <v>1</v>
      </c>
      <c r="E63" s="59">
        <v>705000</v>
      </c>
      <c r="F63" s="15">
        <v>500000</v>
      </c>
      <c r="G63" s="15">
        <v>75</v>
      </c>
    </row>
    <row r="64" spans="1:7" ht="25.5" x14ac:dyDescent="0.25">
      <c r="A64" s="80" t="s">
        <v>221</v>
      </c>
      <c r="B64" s="116" t="s">
        <v>123</v>
      </c>
      <c r="C64" s="11" t="s">
        <v>178</v>
      </c>
      <c r="D64" s="146">
        <v>4</v>
      </c>
      <c r="E64" s="59">
        <v>341000</v>
      </c>
      <c r="F64" s="15">
        <v>341000</v>
      </c>
      <c r="G64" s="15">
        <v>67</v>
      </c>
    </row>
    <row r="65" spans="1:7" ht="25.5" x14ac:dyDescent="0.25">
      <c r="A65" s="80" t="s">
        <v>57</v>
      </c>
      <c r="B65" s="123" t="s">
        <v>38</v>
      </c>
      <c r="C65" s="11" t="s">
        <v>48</v>
      </c>
      <c r="D65" s="146">
        <v>3</v>
      </c>
      <c r="E65" s="14">
        <v>1160000</v>
      </c>
      <c r="F65" s="15">
        <v>0</v>
      </c>
      <c r="G65" s="15">
        <v>59.5</v>
      </c>
    </row>
    <row r="66" spans="1:7" ht="25.5" x14ac:dyDescent="0.25">
      <c r="A66" s="80" t="s">
        <v>354</v>
      </c>
      <c r="B66" s="116" t="s">
        <v>352</v>
      </c>
      <c r="C66" s="11" t="s">
        <v>353</v>
      </c>
      <c r="D66" s="146">
        <v>1</v>
      </c>
      <c r="E66" s="59">
        <v>445000</v>
      </c>
      <c r="F66" s="15">
        <v>200000</v>
      </c>
      <c r="G66" s="15">
        <v>71</v>
      </c>
    </row>
    <row r="67" spans="1:7" ht="25.5" x14ac:dyDescent="0.25">
      <c r="A67" s="80" t="s">
        <v>590</v>
      </c>
      <c r="B67" s="50" t="s">
        <v>588</v>
      </c>
      <c r="C67" s="11" t="s">
        <v>589</v>
      </c>
      <c r="D67" s="146">
        <v>2</v>
      </c>
      <c r="E67" s="59">
        <v>994256</v>
      </c>
      <c r="F67" s="111">
        <v>700000</v>
      </c>
      <c r="G67" s="15">
        <v>70</v>
      </c>
    </row>
    <row r="68" spans="1:7" ht="38.25" x14ac:dyDescent="0.25">
      <c r="A68" s="80" t="s">
        <v>691</v>
      </c>
      <c r="B68" s="50" t="s">
        <v>689</v>
      </c>
      <c r="C68" s="11" t="s">
        <v>690</v>
      </c>
      <c r="D68" s="146">
        <v>2</v>
      </c>
      <c r="E68" s="59">
        <v>1232630</v>
      </c>
      <c r="F68" s="111">
        <v>0</v>
      </c>
      <c r="G68" s="15">
        <v>58</v>
      </c>
    </row>
    <row r="69" spans="1:7" ht="25.5" x14ac:dyDescent="0.25">
      <c r="A69" s="80" t="s">
        <v>362</v>
      </c>
      <c r="B69" s="50" t="s">
        <v>360</v>
      </c>
      <c r="C69" s="11" t="s">
        <v>361</v>
      </c>
      <c r="D69" s="146">
        <v>1</v>
      </c>
      <c r="E69" s="59">
        <v>134000</v>
      </c>
      <c r="F69" s="15">
        <v>134000</v>
      </c>
      <c r="G69" s="15">
        <v>70.5</v>
      </c>
    </row>
    <row r="70" spans="1:7" ht="25.5" x14ac:dyDescent="0.25">
      <c r="A70" s="80" t="s">
        <v>622</v>
      </c>
      <c r="B70" s="50" t="s">
        <v>620</v>
      </c>
      <c r="C70" s="11" t="s">
        <v>621</v>
      </c>
      <c r="D70" s="146">
        <v>2</v>
      </c>
      <c r="E70" s="59">
        <v>1622900</v>
      </c>
      <c r="F70" s="111">
        <v>1100000</v>
      </c>
      <c r="G70" s="15">
        <v>65</v>
      </c>
    </row>
    <row r="71" spans="1:7" ht="38.25" x14ac:dyDescent="0.25">
      <c r="A71" s="80" t="s">
        <v>580</v>
      </c>
      <c r="B71" s="50" t="s">
        <v>578</v>
      </c>
      <c r="C71" s="11" t="s">
        <v>579</v>
      </c>
      <c r="D71" s="146">
        <v>2</v>
      </c>
      <c r="E71" s="59">
        <v>1400000</v>
      </c>
      <c r="F71" s="15">
        <v>900000</v>
      </c>
      <c r="G71" s="15">
        <v>71.5</v>
      </c>
    </row>
    <row r="72" spans="1:7" ht="25.5" x14ac:dyDescent="0.25">
      <c r="A72" s="80" t="s">
        <v>201</v>
      </c>
      <c r="B72" s="123" t="s">
        <v>91</v>
      </c>
      <c r="C72" s="11" t="s">
        <v>146</v>
      </c>
      <c r="D72" s="146">
        <v>4</v>
      </c>
      <c r="E72" s="14">
        <v>505900</v>
      </c>
      <c r="F72" s="19">
        <v>505900</v>
      </c>
      <c r="G72" s="15">
        <v>95</v>
      </c>
    </row>
    <row r="73" spans="1:7" ht="25.5" x14ac:dyDescent="0.25">
      <c r="A73" s="80" t="s">
        <v>718</v>
      </c>
      <c r="B73" s="50" t="s">
        <v>716</v>
      </c>
      <c r="C73" s="11" t="s">
        <v>717</v>
      </c>
      <c r="D73" s="146">
        <v>2</v>
      </c>
      <c r="E73" s="59">
        <v>104000</v>
      </c>
      <c r="F73" s="111">
        <v>0</v>
      </c>
      <c r="G73" s="15">
        <v>56.5</v>
      </c>
    </row>
    <row r="74" spans="1:7" x14ac:dyDescent="0.25">
      <c r="A74" s="80" t="s">
        <v>697</v>
      </c>
      <c r="B74" s="50" t="s">
        <v>695</v>
      </c>
      <c r="C74" s="11" t="s">
        <v>696</v>
      </c>
      <c r="D74" s="146">
        <v>2</v>
      </c>
      <c r="E74" s="59">
        <v>991347</v>
      </c>
      <c r="F74" s="111">
        <v>0</v>
      </c>
      <c r="G74" s="15">
        <v>57.5</v>
      </c>
    </row>
    <row r="75" spans="1:7" ht="38.25" x14ac:dyDescent="0.25">
      <c r="A75" s="80" t="s">
        <v>683</v>
      </c>
      <c r="B75" s="50" t="s">
        <v>681</v>
      </c>
      <c r="C75" s="11" t="s">
        <v>682</v>
      </c>
      <c r="D75" s="146">
        <v>2</v>
      </c>
      <c r="E75" s="59">
        <v>1047135</v>
      </c>
      <c r="F75" s="111">
        <v>0</v>
      </c>
      <c r="G75" s="15">
        <v>58</v>
      </c>
    </row>
    <row r="76" spans="1:7" x14ac:dyDescent="0.25">
      <c r="A76" s="80" t="s">
        <v>548</v>
      </c>
      <c r="B76" s="50" t="s">
        <v>546</v>
      </c>
      <c r="C76" s="11" t="s">
        <v>547</v>
      </c>
      <c r="D76" s="146">
        <v>2</v>
      </c>
      <c r="E76" s="59">
        <v>303200</v>
      </c>
      <c r="F76" s="15">
        <v>250000</v>
      </c>
      <c r="G76" s="15">
        <v>73.5</v>
      </c>
    </row>
    <row r="77" spans="1:7" ht="25.5" x14ac:dyDescent="0.25">
      <c r="A77" s="80" t="s">
        <v>593</v>
      </c>
      <c r="B77" s="50" t="s">
        <v>591</v>
      </c>
      <c r="C77" s="11" t="s">
        <v>592</v>
      </c>
      <c r="D77" s="146">
        <v>2</v>
      </c>
      <c r="E77" s="59">
        <v>823500.91</v>
      </c>
      <c r="F77" s="111">
        <v>546000</v>
      </c>
      <c r="G77" s="15">
        <v>69</v>
      </c>
    </row>
    <row r="78" spans="1:7" ht="25.5" x14ac:dyDescent="0.25">
      <c r="A78" s="80" t="s">
        <v>593</v>
      </c>
      <c r="B78" s="50" t="s">
        <v>594</v>
      </c>
      <c r="C78" s="11" t="s">
        <v>595</v>
      </c>
      <c r="D78" s="146">
        <v>2</v>
      </c>
      <c r="E78" s="59">
        <v>421621</v>
      </c>
      <c r="F78" s="111">
        <v>200000</v>
      </c>
      <c r="G78" s="15">
        <v>69</v>
      </c>
    </row>
    <row r="79" spans="1:7" x14ac:dyDescent="0.25">
      <c r="A79" s="80" t="s">
        <v>336</v>
      </c>
      <c r="B79" s="50" t="s">
        <v>334</v>
      </c>
      <c r="C79" s="11" t="s">
        <v>335</v>
      </c>
      <c r="D79" s="146">
        <v>1</v>
      </c>
      <c r="E79" s="59">
        <v>1319200</v>
      </c>
      <c r="F79" s="15">
        <v>900000</v>
      </c>
      <c r="G79" s="15">
        <v>73</v>
      </c>
    </row>
    <row r="80" spans="1:7" x14ac:dyDescent="0.25">
      <c r="A80" s="80" t="s">
        <v>371</v>
      </c>
      <c r="B80" s="50" t="s">
        <v>369</v>
      </c>
      <c r="C80" s="11" t="s">
        <v>370</v>
      </c>
      <c r="D80" s="146">
        <v>1</v>
      </c>
      <c r="E80" s="59">
        <v>655000</v>
      </c>
      <c r="F80" s="15">
        <v>400000</v>
      </c>
      <c r="G80" s="15">
        <v>70</v>
      </c>
    </row>
    <row r="81" spans="1:7" ht="25.5" x14ac:dyDescent="0.25">
      <c r="A81" s="80" t="s">
        <v>371</v>
      </c>
      <c r="B81" s="50" t="s">
        <v>791</v>
      </c>
      <c r="C81" s="11" t="s">
        <v>792</v>
      </c>
      <c r="D81" s="146">
        <v>2</v>
      </c>
      <c r="E81" s="59">
        <v>436000</v>
      </c>
      <c r="F81" s="111">
        <v>0</v>
      </c>
      <c r="G81" s="15">
        <v>47.5</v>
      </c>
    </row>
    <row r="82" spans="1:7" x14ac:dyDescent="0.25">
      <c r="A82" s="80" t="s">
        <v>819</v>
      </c>
      <c r="B82" s="50" t="s">
        <v>817</v>
      </c>
      <c r="C82" s="11" t="s">
        <v>818</v>
      </c>
      <c r="D82" s="146">
        <v>2</v>
      </c>
      <c r="E82" s="59">
        <v>787440</v>
      </c>
      <c r="F82" s="111">
        <v>0</v>
      </c>
      <c r="G82" s="15">
        <v>40</v>
      </c>
    </row>
    <row r="83" spans="1:7" ht="25.5" x14ac:dyDescent="0.25">
      <c r="A83" s="80" t="s">
        <v>365</v>
      </c>
      <c r="B83" s="50" t="s">
        <v>363</v>
      </c>
      <c r="C83" s="11" t="s">
        <v>364</v>
      </c>
      <c r="D83" s="146">
        <v>1</v>
      </c>
      <c r="E83" s="59">
        <v>1237500</v>
      </c>
      <c r="F83" s="15">
        <v>1237500</v>
      </c>
      <c r="G83" s="15">
        <v>70</v>
      </c>
    </row>
    <row r="84" spans="1:7" x14ac:dyDescent="0.25">
      <c r="A84" s="80" t="s">
        <v>365</v>
      </c>
      <c r="B84" s="50" t="s">
        <v>549</v>
      </c>
      <c r="C84" s="11" t="s">
        <v>550</v>
      </c>
      <c r="D84" s="146">
        <v>2</v>
      </c>
      <c r="E84" s="59">
        <v>618000</v>
      </c>
      <c r="F84" s="15">
        <v>432000</v>
      </c>
      <c r="G84" s="15">
        <v>73.5</v>
      </c>
    </row>
    <row r="85" spans="1:7" ht="25.5" x14ac:dyDescent="0.25">
      <c r="A85" s="80" t="s">
        <v>56</v>
      </c>
      <c r="B85" s="123" t="s">
        <v>37</v>
      </c>
      <c r="C85" s="11" t="s">
        <v>47</v>
      </c>
      <c r="D85" s="146">
        <v>3</v>
      </c>
      <c r="E85" s="14">
        <v>2660100</v>
      </c>
      <c r="F85" s="15">
        <v>1600000</v>
      </c>
      <c r="G85" s="15">
        <v>66.5</v>
      </c>
    </row>
    <row r="86" spans="1:7" x14ac:dyDescent="0.25">
      <c r="A86" s="80" t="s">
        <v>771</v>
      </c>
      <c r="B86" s="50" t="s">
        <v>769</v>
      </c>
      <c r="C86" s="11" t="s">
        <v>770</v>
      </c>
      <c r="D86" s="146">
        <v>2</v>
      </c>
      <c r="E86" s="59">
        <v>331113</v>
      </c>
      <c r="F86" s="111">
        <v>0</v>
      </c>
      <c r="G86" s="15">
        <v>50</v>
      </c>
    </row>
    <row r="87" spans="1:7" ht="25.5" x14ac:dyDescent="0.25">
      <c r="A87" s="80" t="s">
        <v>757</v>
      </c>
      <c r="B87" s="50" t="s">
        <v>755</v>
      </c>
      <c r="C87" s="11" t="s">
        <v>756</v>
      </c>
      <c r="D87" s="146">
        <v>2</v>
      </c>
      <c r="E87" s="59">
        <v>655000</v>
      </c>
      <c r="F87" s="111">
        <v>0</v>
      </c>
      <c r="G87" s="15">
        <v>52</v>
      </c>
    </row>
    <row r="88" spans="1:7" x14ac:dyDescent="0.25">
      <c r="A88" s="80" t="s">
        <v>568</v>
      </c>
      <c r="B88" s="50" t="s">
        <v>566</v>
      </c>
      <c r="C88" s="11" t="s">
        <v>567</v>
      </c>
      <c r="D88" s="146">
        <v>2</v>
      </c>
      <c r="E88" s="59">
        <v>1537270</v>
      </c>
      <c r="F88" s="15">
        <v>700000</v>
      </c>
      <c r="G88" s="15">
        <v>72</v>
      </c>
    </row>
    <row r="89" spans="1:7" x14ac:dyDescent="0.25">
      <c r="A89" s="80" t="s">
        <v>368</v>
      </c>
      <c r="B89" s="116" t="s">
        <v>366</v>
      </c>
      <c r="C89" s="11" t="s">
        <v>367</v>
      </c>
      <c r="D89" s="146">
        <v>1</v>
      </c>
      <c r="E89" s="59">
        <v>400000</v>
      </c>
      <c r="F89" s="15">
        <v>200000</v>
      </c>
      <c r="G89" s="15">
        <v>70</v>
      </c>
    </row>
    <row r="90" spans="1:7" ht="25.5" x14ac:dyDescent="0.25">
      <c r="A90" s="80" t="s">
        <v>220</v>
      </c>
      <c r="B90" s="50" t="s">
        <v>381</v>
      </c>
      <c r="C90" s="11" t="s">
        <v>382</v>
      </c>
      <c r="D90" s="146">
        <v>1</v>
      </c>
      <c r="E90" s="59">
        <v>430800</v>
      </c>
      <c r="F90" s="15">
        <v>200000</v>
      </c>
      <c r="G90" s="15">
        <v>68</v>
      </c>
    </row>
    <row r="91" spans="1:7" ht="38.25" x14ac:dyDescent="0.25">
      <c r="A91" s="80" t="s">
        <v>220</v>
      </c>
      <c r="B91" s="50" t="s">
        <v>122</v>
      </c>
      <c r="C91" s="11" t="s">
        <v>177</v>
      </c>
      <c r="D91" s="146">
        <v>4</v>
      </c>
      <c r="E91" s="59">
        <v>140900</v>
      </c>
      <c r="F91" s="15">
        <v>70000</v>
      </c>
      <c r="G91" s="15">
        <v>67.5</v>
      </c>
    </row>
    <row r="92" spans="1:7" ht="25.5" x14ac:dyDescent="0.25">
      <c r="A92" s="80" t="s">
        <v>233</v>
      </c>
      <c r="B92" s="50" t="s">
        <v>139</v>
      </c>
      <c r="C92" s="11" t="s">
        <v>194</v>
      </c>
      <c r="D92" s="146">
        <v>4</v>
      </c>
      <c r="E92" s="59">
        <v>1241173</v>
      </c>
      <c r="F92" s="15">
        <v>0</v>
      </c>
      <c r="G92" s="15">
        <v>43</v>
      </c>
    </row>
    <row r="93" spans="1:7" ht="38.25" x14ac:dyDescent="0.25">
      <c r="A93" s="80" t="s">
        <v>233</v>
      </c>
      <c r="B93" s="116" t="s">
        <v>143</v>
      </c>
      <c r="C93" s="11" t="s">
        <v>198</v>
      </c>
      <c r="D93" s="146">
        <v>4</v>
      </c>
      <c r="E93" s="59">
        <v>1326710</v>
      </c>
      <c r="F93" s="15">
        <v>0</v>
      </c>
      <c r="G93" s="15">
        <v>34</v>
      </c>
    </row>
    <row r="94" spans="1:7" x14ac:dyDescent="0.25">
      <c r="A94" s="80" t="s">
        <v>482</v>
      </c>
      <c r="B94" s="123" t="s">
        <v>480</v>
      </c>
      <c r="C94" s="11" t="s">
        <v>481</v>
      </c>
      <c r="D94" s="146">
        <v>2</v>
      </c>
      <c r="E94" s="14">
        <v>437500</v>
      </c>
      <c r="F94" s="15">
        <v>300000</v>
      </c>
      <c r="G94" s="15">
        <v>81</v>
      </c>
    </row>
    <row r="95" spans="1:7" x14ac:dyDescent="0.25">
      <c r="A95" s="80" t="s">
        <v>482</v>
      </c>
      <c r="B95" s="50" t="s">
        <v>581</v>
      </c>
      <c r="C95" s="11" t="s">
        <v>582</v>
      </c>
      <c r="D95" s="146">
        <v>2</v>
      </c>
      <c r="E95" s="59">
        <v>697000</v>
      </c>
      <c r="F95" s="15">
        <v>350000</v>
      </c>
      <c r="G95" s="15">
        <v>71</v>
      </c>
    </row>
    <row r="96" spans="1:7" ht="38.25" x14ac:dyDescent="0.25">
      <c r="A96" s="80" t="s">
        <v>600</v>
      </c>
      <c r="B96" s="50" t="s">
        <v>598</v>
      </c>
      <c r="C96" s="11" t="s">
        <v>599</v>
      </c>
      <c r="D96" s="146">
        <v>2</v>
      </c>
      <c r="E96" s="59">
        <v>4304600</v>
      </c>
      <c r="F96" s="111">
        <v>500000</v>
      </c>
      <c r="G96" s="15">
        <v>67.5</v>
      </c>
    </row>
    <row r="97" spans="1:7" ht="25.5" x14ac:dyDescent="0.25">
      <c r="A97" s="80" t="s">
        <v>732</v>
      </c>
      <c r="B97" s="50" t="s">
        <v>730</v>
      </c>
      <c r="C97" s="11" t="s">
        <v>731</v>
      </c>
      <c r="D97" s="146">
        <v>2</v>
      </c>
      <c r="E97" s="59">
        <v>865000</v>
      </c>
      <c r="F97" s="111">
        <v>0</v>
      </c>
      <c r="G97" s="15">
        <v>55</v>
      </c>
    </row>
    <row r="98" spans="1:7" x14ac:dyDescent="0.25">
      <c r="A98" s="80" t="s">
        <v>210</v>
      </c>
      <c r="B98" s="123" t="s">
        <v>100</v>
      </c>
      <c r="C98" s="11" t="s">
        <v>155</v>
      </c>
      <c r="D98" s="146">
        <v>4</v>
      </c>
      <c r="E98" s="14">
        <v>308000</v>
      </c>
      <c r="F98" s="15">
        <v>308000</v>
      </c>
      <c r="G98" s="15">
        <v>81.5</v>
      </c>
    </row>
    <row r="99" spans="1:7" ht="38.25" x14ac:dyDescent="0.25">
      <c r="A99" s="80" t="s">
        <v>342</v>
      </c>
      <c r="B99" s="50" t="s">
        <v>340</v>
      </c>
      <c r="C99" s="11" t="s">
        <v>341</v>
      </c>
      <c r="D99" s="146">
        <v>1</v>
      </c>
      <c r="E99" s="59">
        <v>382500</v>
      </c>
      <c r="F99" s="15">
        <v>382500</v>
      </c>
      <c r="G99" s="15">
        <v>71.5</v>
      </c>
    </row>
    <row r="100" spans="1:7" ht="25.5" x14ac:dyDescent="0.25">
      <c r="A100" s="80" t="s">
        <v>489</v>
      </c>
      <c r="B100" s="50" t="s">
        <v>487</v>
      </c>
      <c r="C100" s="11" t="s">
        <v>488</v>
      </c>
      <c r="D100" s="146">
        <v>2</v>
      </c>
      <c r="E100" s="59">
        <v>131000</v>
      </c>
      <c r="F100" s="15">
        <v>131000</v>
      </c>
      <c r="G100" s="15">
        <v>80.5</v>
      </c>
    </row>
    <row r="101" spans="1:7" x14ac:dyDescent="0.25">
      <c r="A101" s="80" t="s">
        <v>553</v>
      </c>
      <c r="B101" s="50" t="s">
        <v>551</v>
      </c>
      <c r="C101" s="11" t="s">
        <v>552</v>
      </c>
      <c r="D101" s="146">
        <v>2</v>
      </c>
      <c r="E101" s="59">
        <v>305000</v>
      </c>
      <c r="F101" s="15">
        <v>305000</v>
      </c>
      <c r="G101" s="15">
        <v>73</v>
      </c>
    </row>
    <row r="102" spans="1:7" ht="25.5" x14ac:dyDescent="0.25">
      <c r="A102" s="80" t="s">
        <v>688</v>
      </c>
      <c r="B102" s="50" t="s">
        <v>686</v>
      </c>
      <c r="C102" s="11" t="s">
        <v>687</v>
      </c>
      <c r="D102" s="146">
        <v>2</v>
      </c>
      <c r="E102" s="59">
        <v>1339059</v>
      </c>
      <c r="F102" s="111">
        <v>0</v>
      </c>
      <c r="G102" s="15">
        <v>58</v>
      </c>
    </row>
    <row r="103" spans="1:7" x14ac:dyDescent="0.25">
      <c r="A103" s="80" t="s">
        <v>284</v>
      </c>
      <c r="B103" s="123" t="s">
        <v>282</v>
      </c>
      <c r="C103" s="11" t="s">
        <v>283</v>
      </c>
      <c r="D103" s="146">
        <v>1</v>
      </c>
      <c r="E103" s="14">
        <v>856450</v>
      </c>
      <c r="F103" s="15">
        <v>500000</v>
      </c>
      <c r="G103" s="15">
        <v>78.5</v>
      </c>
    </row>
    <row r="104" spans="1:7" x14ac:dyDescent="0.25">
      <c r="A104" s="80" t="s">
        <v>284</v>
      </c>
      <c r="B104" s="50" t="s">
        <v>427</v>
      </c>
      <c r="C104" s="11" t="s">
        <v>428</v>
      </c>
      <c r="D104" s="146">
        <v>1</v>
      </c>
      <c r="E104" s="59">
        <v>919398</v>
      </c>
      <c r="F104" s="111">
        <v>0</v>
      </c>
      <c r="G104" s="15">
        <v>53</v>
      </c>
    </row>
    <row r="105" spans="1:7" x14ac:dyDescent="0.25">
      <c r="A105" s="80" t="s">
        <v>284</v>
      </c>
      <c r="B105" s="50" t="s">
        <v>429</v>
      </c>
      <c r="C105" s="11" t="s">
        <v>430</v>
      </c>
      <c r="D105" s="146">
        <v>1</v>
      </c>
      <c r="E105" s="59">
        <v>460012</v>
      </c>
      <c r="F105" s="111">
        <v>0</v>
      </c>
      <c r="G105" s="15">
        <v>52</v>
      </c>
    </row>
    <row r="106" spans="1:7" ht="25.5" x14ac:dyDescent="0.25">
      <c r="A106" s="80" t="s">
        <v>11</v>
      </c>
      <c r="B106" s="116" t="s">
        <v>112</v>
      </c>
      <c r="C106" s="11" t="s">
        <v>167</v>
      </c>
      <c r="D106" s="146">
        <v>4</v>
      </c>
      <c r="E106" s="59">
        <v>3725900</v>
      </c>
      <c r="F106" s="15">
        <v>1500000</v>
      </c>
      <c r="G106" s="15">
        <v>76.5</v>
      </c>
    </row>
    <row r="107" spans="1:7" ht="25.5" x14ac:dyDescent="0.25">
      <c r="A107" s="80" t="s">
        <v>81</v>
      </c>
      <c r="B107" s="123" t="s">
        <v>63</v>
      </c>
      <c r="C107" s="11" t="s">
        <v>72</v>
      </c>
      <c r="D107" s="146">
        <v>3</v>
      </c>
      <c r="E107" s="14">
        <v>442421</v>
      </c>
      <c r="F107" s="15">
        <v>442421</v>
      </c>
      <c r="G107" s="15">
        <v>84.5</v>
      </c>
    </row>
    <row r="108" spans="1:7" ht="25.5" x14ac:dyDescent="0.25">
      <c r="A108" s="80" t="s">
        <v>810</v>
      </c>
      <c r="B108" s="50" t="s">
        <v>808</v>
      </c>
      <c r="C108" s="11" t="s">
        <v>809</v>
      </c>
      <c r="D108" s="146">
        <v>2</v>
      </c>
      <c r="E108" s="59">
        <v>357400</v>
      </c>
      <c r="F108" s="111">
        <v>0</v>
      </c>
      <c r="G108" s="15">
        <v>45</v>
      </c>
    </row>
    <row r="109" spans="1:7" ht="25.5" x14ac:dyDescent="0.25">
      <c r="A109" s="80" t="s">
        <v>435</v>
      </c>
      <c r="B109" s="123" t="s">
        <v>433</v>
      </c>
      <c r="C109" s="11" t="s">
        <v>434</v>
      </c>
      <c r="D109" s="146">
        <v>2</v>
      </c>
      <c r="E109" s="14">
        <v>259000</v>
      </c>
      <c r="F109" s="19">
        <v>259000</v>
      </c>
      <c r="G109" s="15">
        <v>99.5</v>
      </c>
    </row>
    <row r="110" spans="1:7" x14ac:dyDescent="0.25">
      <c r="A110" s="80" t="s">
        <v>403</v>
      </c>
      <c r="B110" s="50" t="s">
        <v>401</v>
      </c>
      <c r="C110" s="11" t="s">
        <v>402</v>
      </c>
      <c r="D110" s="146">
        <v>1</v>
      </c>
      <c r="E110" s="59">
        <v>450000</v>
      </c>
      <c r="F110" s="15">
        <v>450000</v>
      </c>
      <c r="G110" s="15">
        <v>63</v>
      </c>
    </row>
    <row r="111" spans="1:7" x14ac:dyDescent="0.25">
      <c r="A111" s="80" t="s">
        <v>53</v>
      </c>
      <c r="B111" s="123" t="s">
        <v>35</v>
      </c>
      <c r="C111" s="11" t="s">
        <v>44</v>
      </c>
      <c r="D111" s="146">
        <v>3</v>
      </c>
      <c r="E111" s="14">
        <v>3848390</v>
      </c>
      <c r="F111" s="15">
        <v>1300000</v>
      </c>
      <c r="G111" s="15">
        <v>76</v>
      </c>
    </row>
    <row r="112" spans="1:7" x14ac:dyDescent="0.25">
      <c r="A112" s="80" t="s">
        <v>374</v>
      </c>
      <c r="B112" s="50" t="s">
        <v>372</v>
      </c>
      <c r="C112" s="11" t="s">
        <v>373</v>
      </c>
      <c r="D112" s="146">
        <v>1</v>
      </c>
      <c r="E112" s="59">
        <v>700000</v>
      </c>
      <c r="F112" s="15">
        <v>250000</v>
      </c>
      <c r="G112" s="15">
        <v>69.5</v>
      </c>
    </row>
    <row r="113" spans="1:7" ht="25.5" x14ac:dyDescent="0.25">
      <c r="A113" s="80" t="s">
        <v>226</v>
      </c>
      <c r="B113" s="50" t="s">
        <v>131</v>
      </c>
      <c r="C113" s="11" t="s">
        <v>186</v>
      </c>
      <c r="D113" s="146">
        <v>4</v>
      </c>
      <c r="E113" s="59">
        <v>900000</v>
      </c>
      <c r="F113" s="15">
        <v>0</v>
      </c>
      <c r="G113" s="15">
        <v>56.5</v>
      </c>
    </row>
    <row r="114" spans="1:7" x14ac:dyDescent="0.25">
      <c r="A114" s="80" t="s">
        <v>216</v>
      </c>
      <c r="B114" s="50" t="s">
        <v>110</v>
      </c>
      <c r="C114" s="11" t="s">
        <v>165</v>
      </c>
      <c r="D114" s="146">
        <v>4</v>
      </c>
      <c r="E114" s="59">
        <v>1224000</v>
      </c>
      <c r="F114" s="15">
        <v>1224000</v>
      </c>
      <c r="G114" s="15">
        <v>76.5</v>
      </c>
    </row>
    <row r="115" spans="1:7" x14ac:dyDescent="0.25">
      <c r="A115" s="80" t="s">
        <v>763</v>
      </c>
      <c r="B115" s="50" t="s">
        <v>761</v>
      </c>
      <c r="C115" s="11" t="s">
        <v>762</v>
      </c>
      <c r="D115" s="146">
        <v>2</v>
      </c>
      <c r="E115" s="59">
        <v>780542.08</v>
      </c>
      <c r="F115" s="111">
        <v>0</v>
      </c>
      <c r="G115" s="15">
        <v>51.5</v>
      </c>
    </row>
    <row r="116" spans="1:7" x14ac:dyDescent="0.25">
      <c r="A116" s="80" t="s">
        <v>228</v>
      </c>
      <c r="B116" s="50" t="s">
        <v>485</v>
      </c>
      <c r="C116" s="11" t="s">
        <v>486</v>
      </c>
      <c r="D116" s="146">
        <v>2</v>
      </c>
      <c r="E116" s="59">
        <v>459855</v>
      </c>
      <c r="F116" s="15">
        <v>200000</v>
      </c>
      <c r="G116" s="15">
        <v>80.5</v>
      </c>
    </row>
    <row r="117" spans="1:7" x14ac:dyDescent="0.25">
      <c r="A117" s="80" t="s">
        <v>228</v>
      </c>
      <c r="B117" s="50" t="s">
        <v>134</v>
      </c>
      <c r="C117" s="11" t="s">
        <v>189</v>
      </c>
      <c r="D117" s="146">
        <v>4</v>
      </c>
      <c r="E117" s="59">
        <v>547200</v>
      </c>
      <c r="F117" s="15">
        <v>0</v>
      </c>
      <c r="G117" s="15">
        <v>52.5</v>
      </c>
    </row>
    <row r="118" spans="1:7" x14ac:dyDescent="0.25">
      <c r="A118" s="80" t="s">
        <v>206</v>
      </c>
      <c r="B118" s="123" t="s">
        <v>96</v>
      </c>
      <c r="C118" s="11" t="s">
        <v>151</v>
      </c>
      <c r="D118" s="146">
        <v>4</v>
      </c>
      <c r="E118" s="14">
        <v>130000</v>
      </c>
      <c r="F118" s="15">
        <v>130000</v>
      </c>
      <c r="G118" s="15">
        <v>84</v>
      </c>
    </row>
    <row r="119" spans="1:7" ht="25.5" x14ac:dyDescent="0.25">
      <c r="A119" s="80" t="s">
        <v>710</v>
      </c>
      <c r="B119" s="50" t="s">
        <v>708</v>
      </c>
      <c r="C119" s="11" t="s">
        <v>709</v>
      </c>
      <c r="D119" s="146">
        <v>2</v>
      </c>
      <c r="E119" s="59">
        <v>235000</v>
      </c>
      <c r="F119" s="111">
        <v>0</v>
      </c>
      <c r="G119" s="15">
        <v>57</v>
      </c>
    </row>
    <row r="120" spans="1:7" ht="25.5" x14ac:dyDescent="0.25">
      <c r="A120" s="80" t="s">
        <v>614</v>
      </c>
      <c r="B120" s="50" t="s">
        <v>612</v>
      </c>
      <c r="C120" s="11" t="s">
        <v>613</v>
      </c>
      <c r="D120" s="146">
        <v>2</v>
      </c>
      <c r="E120" s="59">
        <v>877400</v>
      </c>
      <c r="F120" s="111">
        <v>400000</v>
      </c>
      <c r="G120" s="15">
        <v>66</v>
      </c>
    </row>
    <row r="121" spans="1:7" ht="25.5" x14ac:dyDescent="0.25">
      <c r="A121" s="80" t="s">
        <v>614</v>
      </c>
      <c r="B121" s="50" t="s">
        <v>698</v>
      </c>
      <c r="C121" s="11" t="s">
        <v>699</v>
      </c>
      <c r="D121" s="146">
        <v>2</v>
      </c>
      <c r="E121" s="59">
        <v>630400</v>
      </c>
      <c r="F121" s="111">
        <v>0</v>
      </c>
      <c r="G121" s="15">
        <v>57.5</v>
      </c>
    </row>
    <row r="122" spans="1:7" ht="25.5" x14ac:dyDescent="0.25">
      <c r="A122" s="80" t="s">
        <v>798</v>
      </c>
      <c r="B122" s="50" t="s">
        <v>796</v>
      </c>
      <c r="C122" s="11" t="s">
        <v>797</v>
      </c>
      <c r="D122" s="146">
        <v>2</v>
      </c>
      <c r="E122" s="59">
        <v>267000</v>
      </c>
      <c r="F122" s="111">
        <v>0</v>
      </c>
      <c r="G122" s="15">
        <v>47.5</v>
      </c>
    </row>
    <row r="123" spans="1:7" ht="25.5" x14ac:dyDescent="0.25">
      <c r="A123" s="80" t="s">
        <v>647</v>
      </c>
      <c r="B123" s="50" t="s">
        <v>645</v>
      </c>
      <c r="C123" s="11" t="s">
        <v>646</v>
      </c>
      <c r="D123" s="146">
        <v>2</v>
      </c>
      <c r="E123" s="59">
        <v>475000</v>
      </c>
      <c r="F123" s="111">
        <v>0</v>
      </c>
      <c r="G123" s="15">
        <v>59</v>
      </c>
    </row>
    <row r="124" spans="1:7" x14ac:dyDescent="0.25">
      <c r="A124" s="80" t="s">
        <v>12</v>
      </c>
      <c r="B124" s="50" t="s">
        <v>604</v>
      </c>
      <c r="C124" s="11" t="s">
        <v>605</v>
      </c>
      <c r="D124" s="146">
        <v>2</v>
      </c>
      <c r="E124" s="59">
        <v>483777</v>
      </c>
      <c r="F124" s="111">
        <v>483000</v>
      </c>
      <c r="G124" s="15">
        <v>67</v>
      </c>
    </row>
    <row r="125" spans="1:7" x14ac:dyDescent="0.25">
      <c r="A125" s="80" t="s">
        <v>12</v>
      </c>
      <c r="B125" s="50" t="s">
        <v>684</v>
      </c>
      <c r="C125" s="11" t="s">
        <v>685</v>
      </c>
      <c r="D125" s="146">
        <v>2</v>
      </c>
      <c r="E125" s="59">
        <v>688303</v>
      </c>
      <c r="F125" s="111">
        <v>0</v>
      </c>
      <c r="G125" s="15">
        <v>58</v>
      </c>
    </row>
    <row r="126" spans="1:7" ht="51" x14ac:dyDescent="0.25">
      <c r="A126" s="80" t="s">
        <v>12</v>
      </c>
      <c r="B126" s="123" t="s">
        <v>33</v>
      </c>
      <c r="C126" s="11" t="s">
        <v>42</v>
      </c>
      <c r="D126" s="146">
        <v>3</v>
      </c>
      <c r="E126" s="14">
        <v>405006</v>
      </c>
      <c r="F126" s="15">
        <v>405000</v>
      </c>
      <c r="G126" s="15">
        <v>79.5</v>
      </c>
    </row>
    <row r="127" spans="1:7" x14ac:dyDescent="0.25">
      <c r="A127" s="80" t="s">
        <v>721</v>
      </c>
      <c r="B127" s="50" t="s">
        <v>719</v>
      </c>
      <c r="C127" s="11" t="s">
        <v>720</v>
      </c>
      <c r="D127" s="146">
        <v>2</v>
      </c>
      <c r="E127" s="59">
        <v>381000</v>
      </c>
      <c r="F127" s="111">
        <v>0</v>
      </c>
      <c r="G127" s="15">
        <v>56</v>
      </c>
    </row>
    <row r="128" spans="1:7" ht="38.25" x14ac:dyDescent="0.25">
      <c r="A128" s="80" t="s">
        <v>511</v>
      </c>
      <c r="B128" s="50" t="s">
        <v>509</v>
      </c>
      <c r="C128" s="11" t="s">
        <v>510</v>
      </c>
      <c r="D128" s="146">
        <v>2</v>
      </c>
      <c r="E128" s="59">
        <v>872630</v>
      </c>
      <c r="F128" s="15">
        <v>500000</v>
      </c>
      <c r="G128" s="15">
        <v>77</v>
      </c>
    </row>
    <row r="129" spans="1:7" x14ac:dyDescent="0.25">
      <c r="A129" s="80" t="s">
        <v>760</v>
      </c>
      <c r="B129" s="50" t="s">
        <v>758</v>
      </c>
      <c r="C129" s="11" t="s">
        <v>759</v>
      </c>
      <c r="D129" s="146">
        <v>2</v>
      </c>
      <c r="E129" s="59">
        <v>650000</v>
      </c>
      <c r="F129" s="111">
        <v>0</v>
      </c>
      <c r="G129" s="15">
        <v>51.5</v>
      </c>
    </row>
    <row r="130" spans="1:7" ht="25.5" x14ac:dyDescent="0.25">
      <c r="A130" s="80" t="s">
        <v>232</v>
      </c>
      <c r="B130" s="50" t="s">
        <v>138</v>
      </c>
      <c r="C130" s="11" t="s">
        <v>193</v>
      </c>
      <c r="D130" s="146">
        <v>4</v>
      </c>
      <c r="E130" s="59">
        <v>320000</v>
      </c>
      <c r="F130" s="15">
        <v>0</v>
      </c>
      <c r="G130" s="15">
        <v>48</v>
      </c>
    </row>
    <row r="131" spans="1:7" x14ac:dyDescent="0.25">
      <c r="A131" s="80" t="s">
        <v>473</v>
      </c>
      <c r="B131" s="123" t="s">
        <v>471</v>
      </c>
      <c r="C131" s="11" t="s">
        <v>472</v>
      </c>
      <c r="D131" s="146">
        <v>2</v>
      </c>
      <c r="E131" s="14">
        <v>803000</v>
      </c>
      <c r="F131" s="15">
        <v>563000</v>
      </c>
      <c r="G131" s="15">
        <v>82</v>
      </c>
    </row>
    <row r="132" spans="1:7" ht="25.5" x14ac:dyDescent="0.25">
      <c r="A132" s="80" t="s">
        <v>467</v>
      </c>
      <c r="B132" s="123" t="s">
        <v>465</v>
      </c>
      <c r="C132" s="11" t="s">
        <v>466</v>
      </c>
      <c r="D132" s="146">
        <v>2</v>
      </c>
      <c r="E132" s="14">
        <v>530000</v>
      </c>
      <c r="F132" s="15">
        <v>282000</v>
      </c>
      <c r="G132" s="15">
        <v>82.5</v>
      </c>
    </row>
    <row r="133" spans="1:7" ht="25.5" x14ac:dyDescent="0.25">
      <c r="A133" s="80" t="s">
        <v>492</v>
      </c>
      <c r="B133" s="116" t="s">
        <v>490</v>
      </c>
      <c r="C133" s="11" t="s">
        <v>491</v>
      </c>
      <c r="D133" s="146">
        <v>2</v>
      </c>
      <c r="E133" s="59">
        <v>233304</v>
      </c>
      <c r="F133" s="15">
        <v>233304</v>
      </c>
      <c r="G133" s="15">
        <v>80.5</v>
      </c>
    </row>
    <row r="134" spans="1:7" ht="25.5" x14ac:dyDescent="0.25">
      <c r="A134" s="80" t="s">
        <v>782</v>
      </c>
      <c r="B134" s="50" t="s">
        <v>780</v>
      </c>
      <c r="C134" s="11" t="s">
        <v>781</v>
      </c>
      <c r="D134" s="146">
        <v>2</v>
      </c>
      <c r="E134" s="59">
        <v>370220</v>
      </c>
      <c r="F134" s="111">
        <v>0</v>
      </c>
      <c r="G134" s="15">
        <v>48.5</v>
      </c>
    </row>
    <row r="135" spans="1:7" x14ac:dyDescent="0.25">
      <c r="A135" s="80" t="s">
        <v>58</v>
      </c>
      <c r="B135" s="50" t="s">
        <v>431</v>
      </c>
      <c r="C135" s="11" t="s">
        <v>432</v>
      </c>
      <c r="D135" s="146">
        <v>1</v>
      </c>
      <c r="E135" s="59">
        <v>2075800</v>
      </c>
      <c r="F135" s="111">
        <v>0</v>
      </c>
      <c r="G135" s="15">
        <v>52</v>
      </c>
    </row>
    <row r="136" spans="1:7" ht="38.25" x14ac:dyDescent="0.25">
      <c r="A136" s="80" t="s">
        <v>58</v>
      </c>
      <c r="B136" s="123" t="s">
        <v>39</v>
      </c>
      <c r="C136" s="11" t="s">
        <v>49</v>
      </c>
      <c r="D136" s="146">
        <v>3</v>
      </c>
      <c r="E136" s="14">
        <v>3991820</v>
      </c>
      <c r="F136" s="15">
        <v>0</v>
      </c>
      <c r="G136" s="15">
        <v>59</v>
      </c>
    </row>
    <row r="137" spans="1:7" ht="25.5" x14ac:dyDescent="0.25">
      <c r="A137" s="80" t="s">
        <v>58</v>
      </c>
      <c r="B137" s="50" t="s">
        <v>141</v>
      </c>
      <c r="C137" s="11" t="s">
        <v>196</v>
      </c>
      <c r="D137" s="146">
        <v>4</v>
      </c>
      <c r="E137" s="59">
        <v>3261492</v>
      </c>
      <c r="F137" s="15">
        <v>0</v>
      </c>
      <c r="G137" s="15">
        <v>39.5</v>
      </c>
    </row>
    <row r="138" spans="1:7" x14ac:dyDescent="0.25">
      <c r="A138" s="80" t="s">
        <v>227</v>
      </c>
      <c r="B138" s="50" t="s">
        <v>132</v>
      </c>
      <c r="C138" s="11" t="s">
        <v>187</v>
      </c>
      <c r="D138" s="146">
        <v>4</v>
      </c>
      <c r="E138" s="59">
        <v>1608187.2</v>
      </c>
      <c r="F138" s="15">
        <v>0</v>
      </c>
      <c r="G138" s="15">
        <v>55</v>
      </c>
    </row>
    <row r="139" spans="1:7" ht="25.5" x14ac:dyDescent="0.25">
      <c r="A139" s="80" t="s">
        <v>641</v>
      </c>
      <c r="B139" s="50" t="s">
        <v>639</v>
      </c>
      <c r="C139" s="11" t="s">
        <v>640</v>
      </c>
      <c r="D139" s="146">
        <v>2</v>
      </c>
      <c r="E139" s="59">
        <v>283840</v>
      </c>
      <c r="F139" s="111">
        <v>150000</v>
      </c>
      <c r="G139" s="15">
        <v>60</v>
      </c>
    </row>
    <row r="140" spans="1:7" ht="25.5" x14ac:dyDescent="0.25">
      <c r="A140" s="80" t="s">
        <v>464</v>
      </c>
      <c r="B140" s="123" t="s">
        <v>462</v>
      </c>
      <c r="C140" s="11" t="s">
        <v>463</v>
      </c>
      <c r="D140" s="146">
        <v>2</v>
      </c>
      <c r="E140" s="14">
        <v>361661</v>
      </c>
      <c r="F140" s="15">
        <v>285000</v>
      </c>
      <c r="G140" s="15">
        <v>82.5</v>
      </c>
    </row>
    <row r="141" spans="1:7" ht="63.75" x14ac:dyDescent="0.25">
      <c r="A141" s="80" t="s">
        <v>59</v>
      </c>
      <c r="B141" s="123" t="s">
        <v>40</v>
      </c>
      <c r="C141" s="11" t="s">
        <v>50</v>
      </c>
      <c r="D141" s="146">
        <v>3</v>
      </c>
      <c r="E141" s="14">
        <v>903580</v>
      </c>
      <c r="F141" s="15">
        <v>0</v>
      </c>
      <c r="G141" s="15">
        <v>58.5</v>
      </c>
    </row>
    <row r="142" spans="1:7" ht="25.5" x14ac:dyDescent="0.25">
      <c r="A142" s="80" t="s">
        <v>565</v>
      </c>
      <c r="B142" s="50" t="s">
        <v>563</v>
      </c>
      <c r="C142" s="11" t="s">
        <v>564</v>
      </c>
      <c r="D142" s="146">
        <v>2</v>
      </c>
      <c r="E142" s="59">
        <v>326893.48</v>
      </c>
      <c r="F142" s="15">
        <v>215000</v>
      </c>
      <c r="G142" s="15">
        <v>72.5</v>
      </c>
    </row>
    <row r="143" spans="1:7" x14ac:dyDescent="0.25">
      <c r="A143" s="80" t="s">
        <v>766</v>
      </c>
      <c r="B143" s="50" t="s">
        <v>764</v>
      </c>
      <c r="C143" s="11" t="s">
        <v>765</v>
      </c>
      <c r="D143" s="146">
        <v>2</v>
      </c>
      <c r="E143" s="59">
        <v>862000</v>
      </c>
      <c r="F143" s="111">
        <v>0</v>
      </c>
      <c r="G143" s="15">
        <v>51</v>
      </c>
    </row>
    <row r="144" spans="1:7" ht="25.5" x14ac:dyDescent="0.25">
      <c r="A144" s="80" t="s">
        <v>724</v>
      </c>
      <c r="B144" s="50" t="s">
        <v>722</v>
      </c>
      <c r="C144" s="11" t="s">
        <v>723</v>
      </c>
      <c r="D144" s="146">
        <v>2</v>
      </c>
      <c r="E144" s="59">
        <v>62714</v>
      </c>
      <c r="F144" s="111">
        <v>0</v>
      </c>
      <c r="G144" s="15">
        <v>55.5</v>
      </c>
    </row>
    <row r="145" spans="1:7" ht="25.5" x14ac:dyDescent="0.25">
      <c r="A145" s="80" t="s">
        <v>752</v>
      </c>
      <c r="B145" s="50" t="s">
        <v>750</v>
      </c>
      <c r="C145" s="11" t="s">
        <v>751</v>
      </c>
      <c r="D145" s="146">
        <v>2</v>
      </c>
      <c r="E145" s="59">
        <v>469310</v>
      </c>
      <c r="F145" s="111">
        <v>0</v>
      </c>
      <c r="G145" s="15">
        <v>52</v>
      </c>
    </row>
    <row r="146" spans="1:7" x14ac:dyDescent="0.25">
      <c r="A146" s="80" t="s">
        <v>395</v>
      </c>
      <c r="B146" s="50" t="s">
        <v>393</v>
      </c>
      <c r="C146" s="11" t="s">
        <v>394</v>
      </c>
      <c r="D146" s="146">
        <v>1</v>
      </c>
      <c r="E146" s="59">
        <v>1314400</v>
      </c>
      <c r="F146" s="15">
        <v>300000</v>
      </c>
      <c r="G146" s="15">
        <v>65.5</v>
      </c>
    </row>
    <row r="147" spans="1:7" x14ac:dyDescent="0.25">
      <c r="A147" s="80" t="s">
        <v>9</v>
      </c>
      <c r="B147" s="50" t="s">
        <v>114</v>
      </c>
      <c r="C147" s="11" t="s">
        <v>169</v>
      </c>
      <c r="D147" s="146">
        <v>4</v>
      </c>
      <c r="E147" s="59">
        <v>150000</v>
      </c>
      <c r="F147" s="15">
        <v>150000</v>
      </c>
      <c r="G147" s="15">
        <v>75</v>
      </c>
    </row>
    <row r="148" spans="1:7" ht="38.25" x14ac:dyDescent="0.25">
      <c r="A148" s="80" t="s">
        <v>231</v>
      </c>
      <c r="B148" s="50" t="s">
        <v>324</v>
      </c>
      <c r="C148" s="11" t="s">
        <v>325</v>
      </c>
      <c r="D148" s="146">
        <v>1</v>
      </c>
      <c r="E148" s="59">
        <v>2135000</v>
      </c>
      <c r="F148" s="15">
        <v>900000</v>
      </c>
      <c r="G148" s="15">
        <v>74</v>
      </c>
    </row>
    <row r="149" spans="1:7" ht="25.5" x14ac:dyDescent="0.25">
      <c r="A149" s="80" t="s">
        <v>231</v>
      </c>
      <c r="B149" s="50" t="s">
        <v>740</v>
      </c>
      <c r="C149" s="11" t="s">
        <v>741</v>
      </c>
      <c r="D149" s="146">
        <v>2</v>
      </c>
      <c r="E149" s="59">
        <v>1715000</v>
      </c>
      <c r="F149" s="111">
        <v>0</v>
      </c>
      <c r="G149" s="15">
        <v>53.5</v>
      </c>
    </row>
    <row r="150" spans="1:7" ht="38.25" x14ac:dyDescent="0.25">
      <c r="A150" s="80" t="s">
        <v>231</v>
      </c>
      <c r="B150" s="50" t="s">
        <v>137</v>
      </c>
      <c r="C150" s="11" t="s">
        <v>192</v>
      </c>
      <c r="D150" s="146">
        <v>4</v>
      </c>
      <c r="E150" s="59">
        <v>379500</v>
      </c>
      <c r="F150" s="15">
        <v>0</v>
      </c>
      <c r="G150" s="15">
        <v>49.5</v>
      </c>
    </row>
    <row r="151" spans="1:7" ht="51" x14ac:dyDescent="0.25">
      <c r="A151" s="80" t="s">
        <v>213</v>
      </c>
      <c r="B151" s="123" t="s">
        <v>103</v>
      </c>
      <c r="C151" s="11" t="s">
        <v>158</v>
      </c>
      <c r="D151" s="146">
        <v>4</v>
      </c>
      <c r="E151" s="14">
        <v>771000</v>
      </c>
      <c r="F151" s="15">
        <v>670000</v>
      </c>
      <c r="G151" s="15">
        <v>80</v>
      </c>
    </row>
    <row r="152" spans="1:7" ht="38.25" x14ac:dyDescent="0.25">
      <c r="A152" s="80" t="s">
        <v>438</v>
      </c>
      <c r="B152" s="123" t="s">
        <v>436</v>
      </c>
      <c r="C152" s="11" t="s">
        <v>437</v>
      </c>
      <c r="D152" s="146">
        <v>2</v>
      </c>
      <c r="E152" s="14">
        <v>569000</v>
      </c>
      <c r="F152" s="15">
        <v>327000</v>
      </c>
      <c r="G152" s="15">
        <v>93</v>
      </c>
    </row>
    <row r="153" spans="1:7" ht="25.5" x14ac:dyDescent="0.25">
      <c r="A153" s="80" t="s">
        <v>611</v>
      </c>
      <c r="B153" s="50" t="s">
        <v>609</v>
      </c>
      <c r="C153" s="11" t="s">
        <v>610</v>
      </c>
      <c r="D153" s="146">
        <v>2</v>
      </c>
      <c r="E153" s="59">
        <v>410000</v>
      </c>
      <c r="F153" s="111">
        <v>210000</v>
      </c>
      <c r="G153" s="15">
        <v>67</v>
      </c>
    </row>
    <row r="154" spans="1:7" ht="25.5" x14ac:dyDescent="0.25">
      <c r="A154" s="80" t="s">
        <v>611</v>
      </c>
      <c r="B154" s="50" t="s">
        <v>745</v>
      </c>
      <c r="C154" s="11" t="s">
        <v>746</v>
      </c>
      <c r="D154" s="146">
        <v>2</v>
      </c>
      <c r="E154" s="59">
        <v>53700</v>
      </c>
      <c r="F154" s="111">
        <v>0</v>
      </c>
      <c r="G154" s="15">
        <v>53</v>
      </c>
    </row>
    <row r="155" spans="1:7" x14ac:dyDescent="0.25">
      <c r="A155" s="80" t="s">
        <v>351</v>
      </c>
      <c r="B155" s="50" t="s">
        <v>349</v>
      </c>
      <c r="C155" s="11" t="s">
        <v>350</v>
      </c>
      <c r="D155" s="146">
        <v>1</v>
      </c>
      <c r="E155" s="59">
        <v>748000</v>
      </c>
      <c r="F155" s="15">
        <v>748000</v>
      </c>
      <c r="G155" s="15">
        <v>71.5</v>
      </c>
    </row>
    <row r="156" spans="1:7" x14ac:dyDescent="0.25">
      <c r="A156" s="80" t="s">
        <v>351</v>
      </c>
      <c r="B156" s="123" t="s">
        <v>442</v>
      </c>
      <c r="C156" s="11" t="s">
        <v>443</v>
      </c>
      <c r="D156" s="146">
        <v>2</v>
      </c>
      <c r="E156" s="14">
        <v>263000</v>
      </c>
      <c r="F156" s="19">
        <v>263000</v>
      </c>
      <c r="G156" s="15">
        <v>87.5</v>
      </c>
    </row>
    <row r="157" spans="1:7" ht="25.5" x14ac:dyDescent="0.25">
      <c r="A157" s="80" t="s">
        <v>351</v>
      </c>
      <c r="B157" s="123" t="s">
        <v>446</v>
      </c>
      <c r="C157" s="11" t="s">
        <v>447</v>
      </c>
      <c r="D157" s="146">
        <v>2</v>
      </c>
      <c r="E157" s="14">
        <v>397000</v>
      </c>
      <c r="F157" s="15">
        <v>350000</v>
      </c>
      <c r="G157" s="15">
        <v>85.5</v>
      </c>
    </row>
    <row r="158" spans="1:7" x14ac:dyDescent="0.25">
      <c r="A158" s="80" t="s">
        <v>211</v>
      </c>
      <c r="B158" s="123" t="s">
        <v>101</v>
      </c>
      <c r="C158" s="11" t="s">
        <v>156</v>
      </c>
      <c r="D158" s="146">
        <v>4</v>
      </c>
      <c r="E158" s="14">
        <v>496000</v>
      </c>
      <c r="F158" s="15">
        <v>345000</v>
      </c>
      <c r="G158" s="15">
        <v>81.5</v>
      </c>
    </row>
    <row r="159" spans="1:7" ht="25.5" x14ac:dyDescent="0.25">
      <c r="A159" s="80" t="s">
        <v>704</v>
      </c>
      <c r="B159" s="50" t="s">
        <v>702</v>
      </c>
      <c r="C159" s="11" t="s">
        <v>703</v>
      </c>
      <c r="D159" s="146">
        <v>2</v>
      </c>
      <c r="E159" s="59">
        <v>1650621</v>
      </c>
      <c r="F159" s="111">
        <v>0</v>
      </c>
      <c r="G159" s="15">
        <v>57.5</v>
      </c>
    </row>
    <row r="160" spans="1:7" ht="25.5" x14ac:dyDescent="0.25">
      <c r="A160" s="80" t="s">
        <v>534</v>
      </c>
      <c r="B160" s="50" t="s">
        <v>532</v>
      </c>
      <c r="C160" s="11" t="s">
        <v>533</v>
      </c>
      <c r="D160" s="146">
        <v>2</v>
      </c>
      <c r="E160" s="59">
        <v>31050</v>
      </c>
      <c r="F160" s="15">
        <v>31000</v>
      </c>
      <c r="G160" s="15">
        <v>76</v>
      </c>
    </row>
    <row r="161" spans="1:7" x14ac:dyDescent="0.25">
      <c r="A161" s="80" t="s">
        <v>653</v>
      </c>
      <c r="B161" s="50" t="s">
        <v>651</v>
      </c>
      <c r="C161" s="11" t="s">
        <v>652</v>
      </c>
      <c r="D161" s="146">
        <v>2</v>
      </c>
      <c r="E161" s="59">
        <v>1709000</v>
      </c>
      <c r="F161" s="111">
        <v>0</v>
      </c>
      <c r="G161" s="15">
        <v>58.5</v>
      </c>
    </row>
    <row r="162" spans="1:7" ht="25.5" x14ac:dyDescent="0.25">
      <c r="A162" s="80" t="s">
        <v>650</v>
      </c>
      <c r="B162" s="50" t="s">
        <v>648</v>
      </c>
      <c r="C162" s="11" t="s">
        <v>649</v>
      </c>
      <c r="D162" s="146">
        <v>2</v>
      </c>
      <c r="E162" s="59">
        <v>14000</v>
      </c>
      <c r="F162" s="111">
        <v>0</v>
      </c>
      <c r="G162" s="15">
        <v>59</v>
      </c>
    </row>
    <row r="163" spans="1:7" ht="25.5" x14ac:dyDescent="0.25">
      <c r="A163" s="80" t="s">
        <v>498</v>
      </c>
      <c r="B163" s="50" t="s">
        <v>496</v>
      </c>
      <c r="C163" s="11" t="s">
        <v>497</v>
      </c>
      <c r="D163" s="146">
        <v>2</v>
      </c>
      <c r="E163" s="59">
        <v>969825</v>
      </c>
      <c r="F163" s="15">
        <v>500000</v>
      </c>
      <c r="G163" s="15">
        <v>79.5</v>
      </c>
    </row>
    <row r="164" spans="1:7" ht="25.5" x14ac:dyDescent="0.25">
      <c r="A164" s="80" t="s">
        <v>677</v>
      </c>
      <c r="B164" s="50" t="s">
        <v>675</v>
      </c>
      <c r="C164" s="11" t="s">
        <v>676</v>
      </c>
      <c r="D164" s="146">
        <v>2</v>
      </c>
      <c r="E164" s="59">
        <v>170000</v>
      </c>
      <c r="F164" s="111">
        <v>0</v>
      </c>
      <c r="G164" s="15">
        <v>58</v>
      </c>
    </row>
    <row r="165" spans="1:7" ht="25.5" x14ac:dyDescent="0.25">
      <c r="A165" s="80" t="s">
        <v>269</v>
      </c>
      <c r="B165" s="123" t="s">
        <v>267</v>
      </c>
      <c r="C165" s="11" t="s">
        <v>268</v>
      </c>
      <c r="D165" s="146">
        <v>1</v>
      </c>
      <c r="E165" s="14">
        <v>89384</v>
      </c>
      <c r="F165" s="15">
        <v>89000</v>
      </c>
      <c r="G165" s="15">
        <v>82</v>
      </c>
    </row>
    <row r="166" spans="1:7" ht="38.25" x14ac:dyDescent="0.25">
      <c r="A166" s="80" t="s">
        <v>333</v>
      </c>
      <c r="B166" s="50" t="s">
        <v>331</v>
      </c>
      <c r="C166" s="11" t="s">
        <v>332</v>
      </c>
      <c r="D166" s="146">
        <v>1</v>
      </c>
      <c r="E166" s="59">
        <v>265000</v>
      </c>
      <c r="F166" s="15">
        <v>100000</v>
      </c>
      <c r="G166" s="15">
        <v>73.5</v>
      </c>
    </row>
    <row r="167" spans="1:7" ht="25.5" x14ac:dyDescent="0.25">
      <c r="A167" s="80" t="s">
        <v>713</v>
      </c>
      <c r="B167" s="50" t="s">
        <v>711</v>
      </c>
      <c r="C167" s="11" t="s">
        <v>712</v>
      </c>
      <c r="D167" s="146">
        <v>2</v>
      </c>
      <c r="E167" s="59">
        <v>596002.9</v>
      </c>
      <c r="F167" s="111">
        <v>0</v>
      </c>
      <c r="G167" s="15">
        <v>57</v>
      </c>
    </row>
    <row r="168" spans="1:7" ht="25.5" x14ac:dyDescent="0.25">
      <c r="A168" s="80" t="s">
        <v>300</v>
      </c>
      <c r="B168" s="123" t="s">
        <v>298</v>
      </c>
      <c r="C168" s="11" t="s">
        <v>299</v>
      </c>
      <c r="D168" s="146">
        <v>1</v>
      </c>
      <c r="E168" s="14">
        <v>190000</v>
      </c>
      <c r="F168" s="15">
        <v>190000</v>
      </c>
      <c r="G168" s="15">
        <v>76.5</v>
      </c>
    </row>
    <row r="169" spans="1:7" ht="25.5" x14ac:dyDescent="0.25">
      <c r="A169" s="80" t="s">
        <v>300</v>
      </c>
      <c r="B169" s="50" t="s">
        <v>733</v>
      </c>
      <c r="C169" s="11" t="s">
        <v>734</v>
      </c>
      <c r="D169" s="146">
        <v>2</v>
      </c>
      <c r="E169" s="59">
        <v>916000</v>
      </c>
      <c r="F169" s="111">
        <v>0</v>
      </c>
      <c r="G169" s="15">
        <v>54.5</v>
      </c>
    </row>
    <row r="170" spans="1:7" ht="25.5" x14ac:dyDescent="0.25">
      <c r="A170" s="80" t="s">
        <v>537</v>
      </c>
      <c r="B170" s="116" t="s">
        <v>535</v>
      </c>
      <c r="C170" s="11" t="s">
        <v>536</v>
      </c>
      <c r="D170" s="146">
        <v>2</v>
      </c>
      <c r="E170" s="59">
        <v>104100</v>
      </c>
      <c r="F170" s="15">
        <v>104000</v>
      </c>
      <c r="G170" s="15">
        <v>75</v>
      </c>
    </row>
    <row r="171" spans="1:7" ht="25.5" x14ac:dyDescent="0.25">
      <c r="A171" s="80" t="s">
        <v>790</v>
      </c>
      <c r="B171" s="50" t="s">
        <v>788</v>
      </c>
      <c r="C171" s="11" t="s">
        <v>789</v>
      </c>
      <c r="D171" s="146">
        <v>2</v>
      </c>
      <c r="E171" s="59">
        <v>623050</v>
      </c>
      <c r="F171" s="111">
        <v>0</v>
      </c>
      <c r="G171" s="15">
        <v>47.5</v>
      </c>
    </row>
    <row r="172" spans="1:7" ht="25.5" x14ac:dyDescent="0.25">
      <c r="A172" s="80" t="s">
        <v>785</v>
      </c>
      <c r="B172" s="50" t="s">
        <v>783</v>
      </c>
      <c r="C172" s="11" t="s">
        <v>784</v>
      </c>
      <c r="D172" s="146">
        <v>2</v>
      </c>
      <c r="E172" s="59">
        <v>236437</v>
      </c>
      <c r="F172" s="111">
        <v>0</v>
      </c>
      <c r="G172" s="15">
        <v>48</v>
      </c>
    </row>
    <row r="173" spans="1:7" ht="25.5" x14ac:dyDescent="0.25">
      <c r="A173" s="80" t="s">
        <v>749</v>
      </c>
      <c r="B173" s="50" t="s">
        <v>747</v>
      </c>
      <c r="C173" s="11" t="s">
        <v>748</v>
      </c>
      <c r="D173" s="146">
        <v>2</v>
      </c>
      <c r="E173" s="59">
        <v>400144</v>
      </c>
      <c r="F173" s="111">
        <v>0</v>
      </c>
      <c r="G173" s="15">
        <v>52.5</v>
      </c>
    </row>
    <row r="174" spans="1:7" ht="25.5" x14ac:dyDescent="0.25">
      <c r="A174" s="80" t="s">
        <v>540</v>
      </c>
      <c r="B174" s="50" t="s">
        <v>538</v>
      </c>
      <c r="C174" s="11" t="s">
        <v>539</v>
      </c>
      <c r="D174" s="146">
        <v>2</v>
      </c>
      <c r="E174" s="59">
        <v>399297.51</v>
      </c>
      <c r="F174" s="15">
        <v>200000</v>
      </c>
      <c r="G174" s="15">
        <v>74.5</v>
      </c>
    </row>
    <row r="175" spans="1:7" ht="25.5" x14ac:dyDescent="0.25">
      <c r="A175" s="80" t="s">
        <v>470</v>
      </c>
      <c r="B175" s="123" t="s">
        <v>468</v>
      </c>
      <c r="C175" s="11" t="s">
        <v>469</v>
      </c>
      <c r="D175" s="146">
        <v>2</v>
      </c>
      <c r="E175" s="14">
        <v>122216</v>
      </c>
      <c r="F175" s="15">
        <v>122000</v>
      </c>
      <c r="G175" s="15">
        <v>82</v>
      </c>
    </row>
    <row r="176" spans="1:7" ht="25.5" x14ac:dyDescent="0.25">
      <c r="A176" s="80" t="s">
        <v>470</v>
      </c>
      <c r="B176" s="50" t="s">
        <v>775</v>
      </c>
      <c r="C176" s="11" t="s">
        <v>776</v>
      </c>
      <c r="D176" s="146">
        <v>2</v>
      </c>
      <c r="E176" s="59">
        <v>181337</v>
      </c>
      <c r="F176" s="111">
        <v>0</v>
      </c>
      <c r="G176" s="15">
        <v>49</v>
      </c>
    </row>
    <row r="177" spans="1:7" ht="25.5" x14ac:dyDescent="0.25">
      <c r="A177" s="80" t="s">
        <v>84</v>
      </c>
      <c r="B177" s="123" t="s">
        <v>67</v>
      </c>
      <c r="C177" s="11" t="s">
        <v>76</v>
      </c>
      <c r="D177" s="146">
        <v>3</v>
      </c>
      <c r="E177" s="14">
        <v>264012</v>
      </c>
      <c r="F177" s="15">
        <v>264000</v>
      </c>
      <c r="G177" s="15">
        <v>80</v>
      </c>
    </row>
    <row r="178" spans="1:7" ht="25.5" x14ac:dyDescent="0.25">
      <c r="A178" s="80" t="s">
        <v>779</v>
      </c>
      <c r="B178" s="50" t="s">
        <v>777</v>
      </c>
      <c r="C178" s="11" t="s">
        <v>778</v>
      </c>
      <c r="D178" s="146">
        <v>2</v>
      </c>
      <c r="E178" s="59">
        <v>39495</v>
      </c>
      <c r="F178" s="111">
        <v>0</v>
      </c>
      <c r="G178" s="15">
        <v>49</v>
      </c>
    </row>
    <row r="179" spans="1:7" ht="25.5" x14ac:dyDescent="0.25">
      <c r="A179" s="80" t="s">
        <v>508</v>
      </c>
      <c r="B179" s="50" t="s">
        <v>506</v>
      </c>
      <c r="C179" s="11" t="s">
        <v>507</v>
      </c>
      <c r="D179" s="146">
        <v>2</v>
      </c>
      <c r="E179" s="59">
        <v>146000</v>
      </c>
      <c r="F179" s="15">
        <v>146000</v>
      </c>
      <c r="G179" s="15">
        <v>77.5</v>
      </c>
    </row>
    <row r="180" spans="1:7" ht="25.5" x14ac:dyDescent="0.25">
      <c r="A180" s="80" t="s">
        <v>508</v>
      </c>
      <c r="B180" s="50" t="s">
        <v>631</v>
      </c>
      <c r="C180" s="11" t="s">
        <v>632</v>
      </c>
      <c r="D180" s="146">
        <v>2</v>
      </c>
      <c r="E180" s="59">
        <v>104500</v>
      </c>
      <c r="F180" s="111">
        <v>45000</v>
      </c>
      <c r="G180" s="15">
        <v>62.5</v>
      </c>
    </row>
    <row r="181" spans="1:7" ht="25.5" x14ac:dyDescent="0.25">
      <c r="A181" s="80" t="s">
        <v>218</v>
      </c>
      <c r="B181" s="50" t="s">
        <v>586</v>
      </c>
      <c r="C181" s="11" t="s">
        <v>587</v>
      </c>
      <c r="D181" s="146">
        <v>2</v>
      </c>
      <c r="E181" s="59">
        <v>107800</v>
      </c>
      <c r="F181" s="111">
        <v>107000</v>
      </c>
      <c r="G181" s="15">
        <v>70.5</v>
      </c>
    </row>
    <row r="182" spans="1:7" ht="25.5" x14ac:dyDescent="0.25">
      <c r="A182" s="80" t="s">
        <v>218</v>
      </c>
      <c r="B182" s="50" t="s">
        <v>753</v>
      </c>
      <c r="C182" s="11" t="s">
        <v>754</v>
      </c>
      <c r="D182" s="146">
        <v>2</v>
      </c>
      <c r="E182" s="59">
        <v>89100</v>
      </c>
      <c r="F182" s="111">
        <v>0</v>
      </c>
      <c r="G182" s="15">
        <v>52</v>
      </c>
    </row>
    <row r="183" spans="1:7" ht="25.5" x14ac:dyDescent="0.25">
      <c r="A183" s="80" t="s">
        <v>218</v>
      </c>
      <c r="B183" s="50" t="s">
        <v>120</v>
      </c>
      <c r="C183" s="11" t="s">
        <v>175</v>
      </c>
      <c r="D183" s="146">
        <v>4</v>
      </c>
      <c r="E183" s="59">
        <v>46000</v>
      </c>
      <c r="F183" s="15">
        <v>46000</v>
      </c>
      <c r="G183" s="15">
        <v>69</v>
      </c>
    </row>
    <row r="184" spans="1:7" x14ac:dyDescent="0.25">
      <c r="A184" s="80" t="s">
        <v>461</v>
      </c>
      <c r="B184" s="123" t="s">
        <v>459</v>
      </c>
      <c r="C184" s="11" t="s">
        <v>460</v>
      </c>
      <c r="D184" s="146">
        <v>2</v>
      </c>
      <c r="E184" s="14">
        <v>145000</v>
      </c>
      <c r="F184" s="15">
        <v>145000</v>
      </c>
      <c r="G184" s="15">
        <v>83</v>
      </c>
    </row>
    <row r="185" spans="1:7" ht="38.25" x14ac:dyDescent="0.25">
      <c r="A185" s="80" t="s">
        <v>556</v>
      </c>
      <c r="B185" s="50" t="s">
        <v>554</v>
      </c>
      <c r="C185" s="11" t="s">
        <v>555</v>
      </c>
      <c r="D185" s="146">
        <v>2</v>
      </c>
      <c r="E185" s="59">
        <v>801500</v>
      </c>
      <c r="F185" s="15">
        <v>300000</v>
      </c>
      <c r="G185" s="15">
        <v>73</v>
      </c>
    </row>
    <row r="186" spans="1:7" x14ac:dyDescent="0.25">
      <c r="A186" s="80" t="s">
        <v>608</v>
      </c>
      <c r="B186" s="50" t="s">
        <v>606</v>
      </c>
      <c r="C186" s="11" t="s">
        <v>607</v>
      </c>
      <c r="D186" s="146">
        <v>2</v>
      </c>
      <c r="E186" s="59">
        <v>437020</v>
      </c>
      <c r="F186" s="111">
        <v>400000</v>
      </c>
      <c r="G186" s="15">
        <v>67</v>
      </c>
    </row>
    <row r="187" spans="1:7" ht="38.25" x14ac:dyDescent="0.25">
      <c r="A187" s="80" t="s">
        <v>13</v>
      </c>
      <c r="B187" s="50" t="s">
        <v>569</v>
      </c>
      <c r="C187" s="11" t="s">
        <v>570</v>
      </c>
      <c r="D187" s="146">
        <v>2</v>
      </c>
      <c r="E187" s="59">
        <v>710000</v>
      </c>
      <c r="F187" s="15">
        <v>500000</v>
      </c>
      <c r="G187" s="15">
        <v>72</v>
      </c>
    </row>
    <row r="188" spans="1:7" ht="25.5" x14ac:dyDescent="0.25">
      <c r="A188" s="80" t="s">
        <v>13</v>
      </c>
      <c r="B188" s="50" t="s">
        <v>115</v>
      </c>
      <c r="C188" s="11" t="s">
        <v>170</v>
      </c>
      <c r="D188" s="146">
        <v>4</v>
      </c>
      <c r="E188" s="59">
        <v>664000</v>
      </c>
      <c r="F188" s="15">
        <v>664000</v>
      </c>
      <c r="G188" s="15">
        <v>73.5</v>
      </c>
    </row>
    <row r="189" spans="1:7" ht="38.25" x14ac:dyDescent="0.25">
      <c r="A189" s="80" t="s">
        <v>520</v>
      </c>
      <c r="B189" s="50" t="s">
        <v>518</v>
      </c>
      <c r="C189" s="11" t="s">
        <v>519</v>
      </c>
      <c r="D189" s="146">
        <v>2</v>
      </c>
      <c r="E189" s="59">
        <v>220000</v>
      </c>
      <c r="F189" s="15">
        <v>160000</v>
      </c>
      <c r="G189" s="15">
        <v>76.5</v>
      </c>
    </row>
    <row r="190" spans="1:7" ht="25.5" x14ac:dyDescent="0.25">
      <c r="A190" s="80" t="s">
        <v>635</v>
      </c>
      <c r="B190" s="50" t="s">
        <v>633</v>
      </c>
      <c r="C190" s="11" t="s">
        <v>634</v>
      </c>
      <c r="D190" s="146">
        <v>2</v>
      </c>
      <c r="E190" s="59">
        <v>5274533</v>
      </c>
      <c r="F190" s="111">
        <v>1700000</v>
      </c>
      <c r="G190" s="15">
        <v>61</v>
      </c>
    </row>
    <row r="191" spans="1:7" ht="25.5" x14ac:dyDescent="0.25">
      <c r="A191" s="80" t="s">
        <v>729</v>
      </c>
      <c r="B191" s="50" t="s">
        <v>727</v>
      </c>
      <c r="C191" s="11" t="s">
        <v>728</v>
      </c>
      <c r="D191" s="146">
        <v>2</v>
      </c>
      <c r="E191" s="59">
        <v>1233284</v>
      </c>
      <c r="F191" s="111">
        <v>0</v>
      </c>
      <c r="G191" s="15">
        <v>55</v>
      </c>
    </row>
    <row r="192" spans="1:7" x14ac:dyDescent="0.25">
      <c r="A192" s="80" t="s">
        <v>236</v>
      </c>
      <c r="B192" s="50" t="s">
        <v>144</v>
      </c>
      <c r="C192" s="11" t="s">
        <v>199</v>
      </c>
      <c r="D192" s="146">
        <v>4</v>
      </c>
      <c r="E192" s="59">
        <v>590000</v>
      </c>
      <c r="F192" s="15">
        <v>0</v>
      </c>
      <c r="G192" s="15">
        <v>21.5</v>
      </c>
    </row>
    <row r="193" spans="1:7" ht="38.25" x14ac:dyDescent="0.25">
      <c r="A193" s="80" t="s">
        <v>236</v>
      </c>
      <c r="B193" s="50" t="s">
        <v>145</v>
      </c>
      <c r="C193" s="11" t="s">
        <v>200</v>
      </c>
      <c r="D193" s="146">
        <v>4</v>
      </c>
      <c r="E193" s="59">
        <v>300000</v>
      </c>
      <c r="F193" s="15">
        <v>0</v>
      </c>
      <c r="G193" s="15">
        <v>20</v>
      </c>
    </row>
    <row r="194" spans="1:7" ht="25.5" x14ac:dyDescent="0.25">
      <c r="A194" s="80" t="s">
        <v>281</v>
      </c>
      <c r="B194" s="123" t="s">
        <v>279</v>
      </c>
      <c r="C194" s="11" t="s">
        <v>280</v>
      </c>
      <c r="D194" s="146">
        <v>1</v>
      </c>
      <c r="E194" s="14">
        <v>1404396</v>
      </c>
      <c r="F194" s="15">
        <v>1200000</v>
      </c>
      <c r="G194" s="15">
        <v>79.5</v>
      </c>
    </row>
    <row r="195" spans="1:7" x14ac:dyDescent="0.25">
      <c r="A195" s="80" t="s">
        <v>816</v>
      </c>
      <c r="B195" s="50" t="s">
        <v>814</v>
      </c>
      <c r="C195" s="11" t="s">
        <v>815</v>
      </c>
      <c r="D195" s="146">
        <v>2</v>
      </c>
      <c r="E195" s="59">
        <v>2715220</v>
      </c>
      <c r="F195" s="111">
        <v>0</v>
      </c>
      <c r="G195" s="15">
        <v>42</v>
      </c>
    </row>
    <row r="196" spans="1:7" x14ac:dyDescent="0.25">
      <c r="A196" s="80" t="s">
        <v>617</v>
      </c>
      <c r="B196" s="50" t="s">
        <v>615</v>
      </c>
      <c r="C196" s="11" t="s">
        <v>616</v>
      </c>
      <c r="D196" s="146">
        <v>2</v>
      </c>
      <c r="E196" s="59">
        <v>195000</v>
      </c>
      <c r="F196" s="111">
        <v>195000</v>
      </c>
      <c r="G196" s="15">
        <v>65.5</v>
      </c>
    </row>
    <row r="197" spans="1:7" x14ac:dyDescent="0.25">
      <c r="A197" s="80" t="s">
        <v>617</v>
      </c>
      <c r="B197" s="50" t="s">
        <v>786</v>
      </c>
      <c r="C197" s="11" t="s">
        <v>787</v>
      </c>
      <c r="D197" s="146">
        <v>2</v>
      </c>
      <c r="E197" s="59">
        <v>266000</v>
      </c>
      <c r="F197" s="111">
        <v>0</v>
      </c>
      <c r="G197" s="15">
        <v>48</v>
      </c>
    </row>
    <row r="198" spans="1:7" x14ac:dyDescent="0.25">
      <c r="A198" s="80" t="s">
        <v>406</v>
      </c>
      <c r="B198" s="50" t="s">
        <v>404</v>
      </c>
      <c r="C198" s="11" t="s">
        <v>405</v>
      </c>
      <c r="D198" s="146">
        <v>1</v>
      </c>
      <c r="E198" s="59">
        <v>1974800</v>
      </c>
      <c r="F198" s="15">
        <v>400000</v>
      </c>
      <c r="G198" s="15">
        <v>60</v>
      </c>
    </row>
    <row r="199" spans="1:7" ht="25.5" x14ac:dyDescent="0.25">
      <c r="A199" s="80" t="s">
        <v>243</v>
      </c>
      <c r="B199" s="50" t="s">
        <v>239</v>
      </c>
      <c r="C199" s="11" t="s">
        <v>242</v>
      </c>
      <c r="D199" s="146">
        <v>4</v>
      </c>
      <c r="E199" s="59">
        <v>818200</v>
      </c>
      <c r="F199" s="15" t="s">
        <v>246</v>
      </c>
      <c r="G199" s="15"/>
    </row>
    <row r="200" spans="1:7" ht="38.25" x14ac:dyDescent="0.25">
      <c r="A200" s="80" t="s">
        <v>207</v>
      </c>
      <c r="B200" s="123" t="s">
        <v>97</v>
      </c>
      <c r="C200" s="11" t="s">
        <v>152</v>
      </c>
      <c r="D200" s="146">
        <v>4</v>
      </c>
      <c r="E200" s="14">
        <v>55884</v>
      </c>
      <c r="F200" s="15">
        <v>55884</v>
      </c>
      <c r="G200" s="15">
        <v>84</v>
      </c>
    </row>
    <row r="201" spans="1:7" ht="38.25" x14ac:dyDescent="0.25">
      <c r="A201" s="80" t="s">
        <v>207</v>
      </c>
      <c r="B201" s="50" t="s">
        <v>111</v>
      </c>
      <c r="C201" s="11" t="s">
        <v>166</v>
      </c>
      <c r="D201" s="146">
        <v>4</v>
      </c>
      <c r="E201" s="59">
        <v>70670</v>
      </c>
      <c r="F201" s="15">
        <v>70670</v>
      </c>
      <c r="G201" s="15">
        <v>76.5</v>
      </c>
    </row>
    <row r="202" spans="1:7" ht="25.5" x14ac:dyDescent="0.25">
      <c r="A202" s="80" t="s">
        <v>656</v>
      </c>
      <c r="B202" s="50" t="s">
        <v>654</v>
      </c>
      <c r="C202" s="11" t="s">
        <v>655</v>
      </c>
      <c r="D202" s="146">
        <v>2</v>
      </c>
      <c r="E202" s="59">
        <v>188830</v>
      </c>
      <c r="F202" s="111">
        <v>0</v>
      </c>
      <c r="G202" s="15">
        <v>58.5</v>
      </c>
    </row>
    <row r="203" spans="1:7" x14ac:dyDescent="0.25">
      <c r="A203" s="80" t="s">
        <v>303</v>
      </c>
      <c r="B203" s="123" t="s">
        <v>301</v>
      </c>
      <c r="C203" s="11" t="s">
        <v>302</v>
      </c>
      <c r="D203" s="146">
        <v>1</v>
      </c>
      <c r="E203" s="14">
        <v>1069416</v>
      </c>
      <c r="F203" s="15">
        <v>500000</v>
      </c>
      <c r="G203" s="15">
        <v>76</v>
      </c>
    </row>
    <row r="204" spans="1:7" ht="51" x14ac:dyDescent="0.25">
      <c r="A204" s="80" t="s">
        <v>813</v>
      </c>
      <c r="B204" s="50" t="s">
        <v>811</v>
      </c>
      <c r="C204" s="11" t="s">
        <v>812</v>
      </c>
      <c r="D204" s="146">
        <v>2</v>
      </c>
      <c r="E204" s="59">
        <v>654000</v>
      </c>
      <c r="F204" s="111">
        <v>0</v>
      </c>
      <c r="G204" s="15">
        <v>44</v>
      </c>
    </row>
    <row r="205" spans="1:7" x14ac:dyDescent="0.25">
      <c r="A205" s="80" t="s">
        <v>807</v>
      </c>
      <c r="B205" s="50" t="s">
        <v>805</v>
      </c>
      <c r="C205" s="11" t="s">
        <v>806</v>
      </c>
      <c r="D205" s="146">
        <v>2</v>
      </c>
      <c r="E205" s="59">
        <v>1757466</v>
      </c>
      <c r="F205" s="111">
        <v>0</v>
      </c>
      <c r="G205" s="15">
        <v>45.5</v>
      </c>
    </row>
    <row r="206" spans="1:7" x14ac:dyDescent="0.25">
      <c r="A206" s="80" t="s">
        <v>807</v>
      </c>
      <c r="B206" s="50" t="s">
        <v>820</v>
      </c>
      <c r="C206" s="11" t="s">
        <v>821</v>
      </c>
      <c r="D206" s="146">
        <v>2</v>
      </c>
      <c r="E206" s="59">
        <v>1231250</v>
      </c>
      <c r="F206" s="111">
        <v>0</v>
      </c>
      <c r="G206" s="15">
        <v>40</v>
      </c>
    </row>
    <row r="207" spans="1:7" x14ac:dyDescent="0.25">
      <c r="A207" s="80" t="s">
        <v>807</v>
      </c>
      <c r="B207" s="50" t="s">
        <v>822</v>
      </c>
      <c r="C207" s="11" t="s">
        <v>823</v>
      </c>
      <c r="D207" s="146">
        <v>2</v>
      </c>
      <c r="E207" s="59">
        <v>1757466</v>
      </c>
      <c r="F207" s="111">
        <v>0</v>
      </c>
      <c r="G207" s="15">
        <v>37.5</v>
      </c>
    </row>
    <row r="208" spans="1:7" ht="25.5" x14ac:dyDescent="0.25">
      <c r="A208" s="80" t="s">
        <v>531</v>
      </c>
      <c r="B208" s="50" t="s">
        <v>529</v>
      </c>
      <c r="C208" s="11" t="s">
        <v>530</v>
      </c>
      <c r="D208" s="146">
        <v>2</v>
      </c>
      <c r="E208" s="59">
        <v>274000</v>
      </c>
      <c r="F208" s="15">
        <v>190000</v>
      </c>
      <c r="G208" s="15">
        <v>76</v>
      </c>
    </row>
    <row r="209" spans="1:7" x14ac:dyDescent="0.25">
      <c r="A209" s="80" t="s">
        <v>272</v>
      </c>
      <c r="B209" s="123" t="s">
        <v>270</v>
      </c>
      <c r="C209" s="11" t="s">
        <v>271</v>
      </c>
      <c r="D209" s="146">
        <v>1</v>
      </c>
      <c r="E209" s="14">
        <v>260000</v>
      </c>
      <c r="F209" s="19">
        <v>260000</v>
      </c>
      <c r="G209" s="15">
        <v>82</v>
      </c>
    </row>
    <row r="210" spans="1:7" x14ac:dyDescent="0.25">
      <c r="A210" s="80" t="s">
        <v>398</v>
      </c>
      <c r="B210" s="50" t="s">
        <v>396</v>
      </c>
      <c r="C210" s="11" t="s">
        <v>397</v>
      </c>
      <c r="D210" s="146">
        <v>1</v>
      </c>
      <c r="E210" s="59">
        <v>75000</v>
      </c>
      <c r="F210" s="15">
        <v>75000</v>
      </c>
      <c r="G210" s="15">
        <v>64.5</v>
      </c>
    </row>
    <row r="211" spans="1:7" ht="25.5" x14ac:dyDescent="0.25">
      <c r="A211" s="80" t="s">
        <v>573</v>
      </c>
      <c r="B211" s="50" t="s">
        <v>571</v>
      </c>
      <c r="C211" s="11" t="s">
        <v>572</v>
      </c>
      <c r="D211" s="146">
        <v>2</v>
      </c>
      <c r="E211" s="59">
        <v>2750000</v>
      </c>
      <c r="F211" s="15">
        <v>1100000</v>
      </c>
      <c r="G211" s="15">
        <v>72</v>
      </c>
    </row>
    <row r="212" spans="1:7" x14ac:dyDescent="0.25">
      <c r="A212" s="80" t="s">
        <v>259</v>
      </c>
      <c r="B212" s="50" t="s">
        <v>254</v>
      </c>
      <c r="C212" s="11" t="s">
        <v>258</v>
      </c>
      <c r="D212" s="146">
        <v>2</v>
      </c>
      <c r="E212" s="59">
        <v>458000</v>
      </c>
      <c r="F212" s="15" t="s">
        <v>246</v>
      </c>
      <c r="G212" s="15"/>
    </row>
    <row r="213" spans="1:7" x14ac:dyDescent="0.25">
      <c r="A213" s="80" t="s">
        <v>359</v>
      </c>
      <c r="B213" s="50" t="s">
        <v>357</v>
      </c>
      <c r="C213" s="11" t="s">
        <v>358</v>
      </c>
      <c r="D213" s="146">
        <v>1</v>
      </c>
      <c r="E213" s="59">
        <v>961600</v>
      </c>
      <c r="F213" s="15">
        <v>961600</v>
      </c>
      <c r="G213" s="15">
        <v>70.5</v>
      </c>
    </row>
    <row r="214" spans="1:7" x14ac:dyDescent="0.25">
      <c r="A214" s="80" t="s">
        <v>625</v>
      </c>
      <c r="B214" s="50" t="s">
        <v>623</v>
      </c>
      <c r="C214" s="11" t="s">
        <v>624</v>
      </c>
      <c r="D214" s="146">
        <v>2</v>
      </c>
      <c r="E214" s="59">
        <v>2000000</v>
      </c>
      <c r="F214" s="111">
        <v>700000</v>
      </c>
      <c r="G214" s="15">
        <v>65</v>
      </c>
    </row>
    <row r="215" spans="1:7" x14ac:dyDescent="0.25">
      <c r="A215" s="80" t="s">
        <v>585</v>
      </c>
      <c r="B215" s="50" t="s">
        <v>583</v>
      </c>
      <c r="C215" s="11" t="s">
        <v>584</v>
      </c>
      <c r="D215" s="146">
        <v>2</v>
      </c>
      <c r="E215" s="59">
        <v>717850</v>
      </c>
      <c r="F215" s="111">
        <v>350000</v>
      </c>
      <c r="G215" s="15">
        <v>70.5</v>
      </c>
    </row>
    <row r="216" spans="1:7" x14ac:dyDescent="0.25">
      <c r="A216" s="80" t="s">
        <v>14</v>
      </c>
      <c r="B216" s="50" t="s">
        <v>133</v>
      </c>
      <c r="C216" s="11" t="s">
        <v>188</v>
      </c>
      <c r="D216" s="146">
        <v>4</v>
      </c>
      <c r="E216" s="59">
        <v>1730850</v>
      </c>
      <c r="F216" s="15">
        <v>0</v>
      </c>
      <c r="G216" s="15">
        <v>52.5</v>
      </c>
    </row>
    <row r="217" spans="1:7" ht="25.5" x14ac:dyDescent="0.25">
      <c r="A217" s="80" t="s">
        <v>212</v>
      </c>
      <c r="B217" s="123" t="s">
        <v>102</v>
      </c>
      <c r="C217" s="11" t="s">
        <v>157</v>
      </c>
      <c r="D217" s="146">
        <v>4</v>
      </c>
      <c r="E217" s="14">
        <v>2348165</v>
      </c>
      <c r="F217" s="15">
        <v>1700000</v>
      </c>
      <c r="G217" s="15">
        <v>80</v>
      </c>
    </row>
    <row r="218" spans="1:7" x14ac:dyDescent="0.25">
      <c r="A218" s="80" t="s">
        <v>290</v>
      </c>
      <c r="B218" s="123" t="s">
        <v>288</v>
      </c>
      <c r="C218" s="11" t="s">
        <v>289</v>
      </c>
      <c r="D218" s="146">
        <v>1</v>
      </c>
      <c r="E218" s="14">
        <v>1061810</v>
      </c>
      <c r="F218" s="15">
        <v>900000</v>
      </c>
      <c r="G218" s="15">
        <v>78.5</v>
      </c>
    </row>
    <row r="219" spans="1:7" ht="25.5" x14ac:dyDescent="0.25">
      <c r="A219" s="80" t="s">
        <v>290</v>
      </c>
      <c r="B219" s="50" t="s">
        <v>618</v>
      </c>
      <c r="C219" s="11" t="s">
        <v>619</v>
      </c>
      <c r="D219" s="146">
        <v>2</v>
      </c>
      <c r="E219" s="59">
        <v>1460000</v>
      </c>
      <c r="F219" s="111">
        <v>400000</v>
      </c>
      <c r="G219" s="15">
        <v>65.5</v>
      </c>
    </row>
    <row r="220" spans="1:7" x14ac:dyDescent="0.25">
      <c r="A220" s="80" t="s">
        <v>774</v>
      </c>
      <c r="B220" s="50" t="s">
        <v>772</v>
      </c>
      <c r="C220" s="11" t="s">
        <v>773</v>
      </c>
      <c r="D220" s="146">
        <v>2</v>
      </c>
      <c r="E220" s="59">
        <v>5165000</v>
      </c>
      <c r="F220" s="111">
        <v>0</v>
      </c>
      <c r="G220" s="15">
        <v>50</v>
      </c>
    </row>
    <row r="221" spans="1:7" x14ac:dyDescent="0.25">
      <c r="A221" s="80" t="s">
        <v>6</v>
      </c>
      <c r="B221" s="50" t="s">
        <v>399</v>
      </c>
      <c r="C221" s="11" t="s">
        <v>400</v>
      </c>
      <c r="D221" s="146">
        <v>1</v>
      </c>
      <c r="E221" s="59">
        <v>564950</v>
      </c>
      <c r="F221" s="15">
        <v>400000</v>
      </c>
      <c r="G221" s="15">
        <v>64</v>
      </c>
    </row>
    <row r="222" spans="1:7" x14ac:dyDescent="0.25">
      <c r="A222" s="80" t="s">
        <v>6</v>
      </c>
      <c r="B222" s="123" t="s">
        <v>104</v>
      </c>
      <c r="C222" s="11" t="s">
        <v>159</v>
      </c>
      <c r="D222" s="146">
        <v>4</v>
      </c>
      <c r="E222" s="14">
        <v>387040</v>
      </c>
      <c r="F222" s="15">
        <v>387000</v>
      </c>
      <c r="G222" s="15">
        <v>79.5</v>
      </c>
    </row>
    <row r="223" spans="1:7" x14ac:dyDescent="0.25">
      <c r="A223" s="80" t="s">
        <v>317</v>
      </c>
      <c r="B223" s="50" t="s">
        <v>315</v>
      </c>
      <c r="C223" s="11" t="s">
        <v>316</v>
      </c>
      <c r="D223" s="146">
        <v>1</v>
      </c>
      <c r="E223" s="59">
        <v>414060</v>
      </c>
      <c r="F223" s="15">
        <v>410000</v>
      </c>
      <c r="G223" s="15">
        <v>75.5</v>
      </c>
    </row>
    <row r="224" spans="1:7" x14ac:dyDescent="0.25">
      <c r="A224" s="80" t="s">
        <v>234</v>
      </c>
      <c r="B224" s="50" t="s">
        <v>391</v>
      </c>
      <c r="C224" s="11" t="s">
        <v>392</v>
      </c>
      <c r="D224" s="146">
        <v>1</v>
      </c>
      <c r="E224" s="59">
        <v>843840</v>
      </c>
      <c r="F224" s="15">
        <v>600000</v>
      </c>
      <c r="G224" s="15">
        <v>66</v>
      </c>
    </row>
    <row r="225" spans="1:7" x14ac:dyDescent="0.25">
      <c r="A225" s="80" t="s">
        <v>234</v>
      </c>
      <c r="B225" s="50" t="s">
        <v>140</v>
      </c>
      <c r="C225" s="11" t="s">
        <v>195</v>
      </c>
      <c r="D225" s="146">
        <v>4</v>
      </c>
      <c r="E225" s="59">
        <v>457000</v>
      </c>
      <c r="F225" s="15">
        <v>0</v>
      </c>
      <c r="G225" s="15">
        <v>41.5</v>
      </c>
    </row>
    <row r="226" spans="1:7" x14ac:dyDescent="0.25">
      <c r="A226" s="80" t="s">
        <v>826</v>
      </c>
      <c r="B226" s="50" t="s">
        <v>824</v>
      </c>
      <c r="C226" s="11" t="s">
        <v>825</v>
      </c>
      <c r="D226" s="146">
        <v>2</v>
      </c>
      <c r="E226" s="59">
        <v>220000</v>
      </c>
      <c r="F226" s="111">
        <v>0</v>
      </c>
      <c r="G226" s="15">
        <v>27</v>
      </c>
    </row>
    <row r="227" spans="1:7" ht="38.25" x14ac:dyDescent="0.25">
      <c r="A227" s="80" t="s">
        <v>287</v>
      </c>
      <c r="B227" s="123" t="s">
        <v>285</v>
      </c>
      <c r="C227" s="11" t="s">
        <v>286</v>
      </c>
      <c r="D227" s="146">
        <v>1</v>
      </c>
      <c r="E227" s="14">
        <v>457345</v>
      </c>
      <c r="F227" s="15">
        <v>457000</v>
      </c>
      <c r="G227" s="15">
        <v>78.5</v>
      </c>
    </row>
    <row r="228" spans="1:7" ht="25.5" x14ac:dyDescent="0.25">
      <c r="A228" s="80" t="s">
        <v>450</v>
      </c>
      <c r="B228" s="123" t="s">
        <v>448</v>
      </c>
      <c r="C228" s="11" t="s">
        <v>449</v>
      </c>
      <c r="D228" s="146">
        <v>2</v>
      </c>
      <c r="E228" s="14">
        <v>153009.1</v>
      </c>
      <c r="F228" s="15">
        <v>153000</v>
      </c>
      <c r="G228" s="15">
        <v>85.5</v>
      </c>
    </row>
    <row r="229" spans="1:7" ht="25.5" x14ac:dyDescent="0.25">
      <c r="A229" s="80" t="s">
        <v>450</v>
      </c>
      <c r="B229" s="50" t="s">
        <v>767</v>
      </c>
      <c r="C229" s="11" t="s">
        <v>768</v>
      </c>
      <c r="D229" s="146">
        <v>2</v>
      </c>
      <c r="E229" s="59">
        <v>104731.4</v>
      </c>
      <c r="F229" s="111">
        <v>0</v>
      </c>
      <c r="G229" s="15">
        <v>50</v>
      </c>
    </row>
    <row r="230" spans="1:7" ht="25.5" x14ac:dyDescent="0.25">
      <c r="A230" s="80" t="s">
        <v>795</v>
      </c>
      <c r="B230" s="50" t="s">
        <v>793</v>
      </c>
      <c r="C230" s="11" t="s">
        <v>794</v>
      </c>
      <c r="D230" s="146">
        <v>2</v>
      </c>
      <c r="E230" s="59">
        <v>110000</v>
      </c>
      <c r="F230" s="111">
        <v>0</v>
      </c>
      <c r="G230" s="15">
        <v>47.5</v>
      </c>
    </row>
    <row r="231" spans="1:7" ht="38.25" x14ac:dyDescent="0.25">
      <c r="A231" s="80" t="s">
        <v>60</v>
      </c>
      <c r="B231" s="123" t="s">
        <v>265</v>
      </c>
      <c r="C231" s="11" t="s">
        <v>266</v>
      </c>
      <c r="D231" s="146">
        <v>1</v>
      </c>
      <c r="E231" s="14">
        <v>964520</v>
      </c>
      <c r="F231" s="15">
        <v>950000</v>
      </c>
      <c r="G231" s="15">
        <v>83.5</v>
      </c>
    </row>
    <row r="232" spans="1:7" ht="38.25" x14ac:dyDescent="0.25">
      <c r="A232" s="80" t="s">
        <v>60</v>
      </c>
      <c r="B232" s="123" t="s">
        <v>41</v>
      </c>
      <c r="C232" s="11" t="s">
        <v>51</v>
      </c>
      <c r="D232" s="146">
        <v>3</v>
      </c>
      <c r="E232" s="14">
        <v>667000</v>
      </c>
      <c r="F232" s="15">
        <v>0</v>
      </c>
      <c r="G232" s="15">
        <v>54.5</v>
      </c>
    </row>
    <row r="233" spans="1:7" ht="51" x14ac:dyDescent="0.25">
      <c r="A233" s="80" t="s">
        <v>60</v>
      </c>
      <c r="B233" s="50" t="s">
        <v>116</v>
      </c>
      <c r="C233" s="11" t="s">
        <v>171</v>
      </c>
      <c r="D233" s="146">
        <v>4</v>
      </c>
      <c r="E233" s="59">
        <v>701500</v>
      </c>
      <c r="F233" s="15">
        <v>500000</v>
      </c>
      <c r="G233" s="15">
        <v>72.5</v>
      </c>
    </row>
    <row r="234" spans="1:7" ht="25.5" x14ac:dyDescent="0.25">
      <c r="A234" s="80" t="s">
        <v>476</v>
      </c>
      <c r="B234" s="123" t="s">
        <v>474</v>
      </c>
      <c r="C234" s="11" t="s">
        <v>475</v>
      </c>
      <c r="D234" s="146">
        <v>2</v>
      </c>
      <c r="E234" s="14">
        <v>762405</v>
      </c>
      <c r="F234" s="15">
        <v>300000</v>
      </c>
      <c r="G234" s="15">
        <v>81.5</v>
      </c>
    </row>
    <row r="235" spans="1:7" ht="25.5" x14ac:dyDescent="0.25">
      <c r="A235" s="80" t="s">
        <v>476</v>
      </c>
      <c r="B235" s="123" t="s">
        <v>483</v>
      </c>
      <c r="C235" s="11" t="s">
        <v>484</v>
      </c>
      <c r="D235" s="146">
        <v>2</v>
      </c>
      <c r="E235" s="14">
        <v>783875</v>
      </c>
      <c r="F235" s="15">
        <v>200000</v>
      </c>
      <c r="G235" s="15">
        <v>80.5</v>
      </c>
    </row>
    <row r="236" spans="1:7" x14ac:dyDescent="0.25">
      <c r="A236" s="80" t="s">
        <v>801</v>
      </c>
      <c r="B236" s="50" t="s">
        <v>799</v>
      </c>
      <c r="C236" s="11" t="s">
        <v>800</v>
      </c>
      <c r="D236" s="146">
        <v>2</v>
      </c>
      <c r="E236" s="59">
        <v>487854.96</v>
      </c>
      <c r="F236" s="111">
        <v>0</v>
      </c>
      <c r="G236" s="15">
        <v>47</v>
      </c>
    </row>
    <row r="237" spans="1:7" x14ac:dyDescent="0.25">
      <c r="A237" s="80" t="s">
        <v>455</v>
      </c>
      <c r="B237" s="123" t="s">
        <v>453</v>
      </c>
      <c r="C237" s="11" t="s">
        <v>454</v>
      </c>
      <c r="D237" s="146">
        <v>2</v>
      </c>
      <c r="E237" s="14">
        <v>434650</v>
      </c>
      <c r="F237" s="15">
        <v>300000</v>
      </c>
      <c r="G237" s="15">
        <v>83</v>
      </c>
    </row>
    <row r="238" spans="1:7" ht="25.5" x14ac:dyDescent="0.25">
      <c r="A238" s="80" t="s">
        <v>418</v>
      </c>
      <c r="B238" s="50" t="s">
        <v>416</v>
      </c>
      <c r="C238" s="11" t="s">
        <v>417</v>
      </c>
      <c r="D238" s="146">
        <v>1</v>
      </c>
      <c r="E238" s="59">
        <v>120000</v>
      </c>
      <c r="F238" s="111">
        <v>0</v>
      </c>
      <c r="G238" s="15">
        <v>57.5</v>
      </c>
    </row>
    <row r="239" spans="1:7" ht="25.5" x14ac:dyDescent="0.25">
      <c r="A239" s="80" t="s">
        <v>418</v>
      </c>
      <c r="B239" s="50" t="s">
        <v>419</v>
      </c>
      <c r="C239" s="11" t="s">
        <v>420</v>
      </c>
      <c r="D239" s="146">
        <v>1</v>
      </c>
      <c r="E239" s="59">
        <v>178600</v>
      </c>
      <c r="F239" s="111">
        <v>0</v>
      </c>
      <c r="G239" s="15">
        <v>57.5</v>
      </c>
    </row>
    <row r="240" spans="1:7" ht="25.5" x14ac:dyDescent="0.25">
      <c r="A240" s="80" t="s">
        <v>235</v>
      </c>
      <c r="B240" s="123" t="s">
        <v>296</v>
      </c>
      <c r="C240" s="11" t="s">
        <v>297</v>
      </c>
      <c r="D240" s="146">
        <v>1</v>
      </c>
      <c r="E240" s="14">
        <v>2587505</v>
      </c>
      <c r="F240" s="15">
        <v>1000000</v>
      </c>
      <c r="G240" s="15">
        <v>76.5</v>
      </c>
    </row>
    <row r="241" spans="1:7" ht="25.5" x14ac:dyDescent="0.25">
      <c r="A241" s="80" t="s">
        <v>235</v>
      </c>
      <c r="B241" s="50" t="s">
        <v>142</v>
      </c>
      <c r="C241" s="11" t="s">
        <v>197</v>
      </c>
      <c r="D241" s="146">
        <v>4</v>
      </c>
      <c r="E241" s="59">
        <v>715000</v>
      </c>
      <c r="F241" s="15">
        <v>0</v>
      </c>
      <c r="G241" s="15">
        <v>38.5</v>
      </c>
    </row>
    <row r="242" spans="1:7" x14ac:dyDescent="0.25">
      <c r="A242" s="80" t="s">
        <v>707</v>
      </c>
      <c r="B242" s="50" t="s">
        <v>705</v>
      </c>
      <c r="C242" s="11" t="s">
        <v>706</v>
      </c>
      <c r="D242" s="146">
        <v>2</v>
      </c>
      <c r="E242" s="59">
        <v>682177.5</v>
      </c>
      <c r="F242" s="111">
        <v>0</v>
      </c>
      <c r="G242" s="15">
        <v>57.5</v>
      </c>
    </row>
    <row r="243" spans="1:7" ht="38.25" x14ac:dyDescent="0.25">
      <c r="A243" s="80" t="s">
        <v>311</v>
      </c>
      <c r="B243" s="123" t="s">
        <v>309</v>
      </c>
      <c r="C243" s="11" t="s">
        <v>310</v>
      </c>
      <c r="D243" s="146">
        <v>1</v>
      </c>
      <c r="E243" s="14">
        <v>300000</v>
      </c>
      <c r="F243" s="15">
        <v>300000</v>
      </c>
      <c r="G243" s="15">
        <v>75.5</v>
      </c>
    </row>
    <row r="244" spans="1:7" x14ac:dyDescent="0.25">
      <c r="A244" s="80" t="s">
        <v>249</v>
      </c>
      <c r="B244" s="50" t="s">
        <v>247</v>
      </c>
      <c r="C244" s="11" t="s">
        <v>248</v>
      </c>
      <c r="D244" s="146">
        <v>1</v>
      </c>
      <c r="E244" s="59">
        <v>45000</v>
      </c>
      <c r="F244" s="15" t="s">
        <v>246</v>
      </c>
      <c r="G244" s="15"/>
    </row>
    <row r="245" spans="1:7" ht="38.25" x14ac:dyDescent="0.25">
      <c r="A245" s="80" t="s">
        <v>737</v>
      </c>
      <c r="B245" s="50" t="s">
        <v>735</v>
      </c>
      <c r="C245" s="11" t="s">
        <v>736</v>
      </c>
      <c r="D245" s="146">
        <v>2</v>
      </c>
      <c r="E245" s="59">
        <v>1524240</v>
      </c>
      <c r="F245" s="111">
        <v>0</v>
      </c>
      <c r="G245" s="15">
        <v>54</v>
      </c>
    </row>
    <row r="246" spans="1:7" x14ac:dyDescent="0.25">
      <c r="A246" s="80" t="s">
        <v>52</v>
      </c>
      <c r="B246" s="123" t="s">
        <v>34</v>
      </c>
      <c r="C246" s="11" t="s">
        <v>43</v>
      </c>
      <c r="D246" s="146">
        <v>3</v>
      </c>
      <c r="E246" s="14">
        <v>857197</v>
      </c>
      <c r="F246" s="15">
        <v>770000</v>
      </c>
      <c r="G246" s="15">
        <v>77.5</v>
      </c>
    </row>
    <row r="247" spans="1:7" x14ac:dyDescent="0.25">
      <c r="A247" s="80" t="s">
        <v>52</v>
      </c>
      <c r="B247" s="116" t="s">
        <v>128</v>
      </c>
      <c r="C247" s="11" t="s">
        <v>183</v>
      </c>
      <c r="D247" s="146">
        <v>4</v>
      </c>
      <c r="E247" s="59">
        <v>302951</v>
      </c>
      <c r="F247" s="15">
        <v>170000</v>
      </c>
      <c r="G247" s="15">
        <v>62.5</v>
      </c>
    </row>
    <row r="248" spans="1:7" ht="25.5" x14ac:dyDescent="0.25">
      <c r="A248" s="80" t="s">
        <v>86</v>
      </c>
      <c r="B248" s="123" t="s">
        <v>69</v>
      </c>
      <c r="C248" s="11" t="s">
        <v>78</v>
      </c>
      <c r="D248" s="146">
        <v>3</v>
      </c>
      <c r="E248" s="14">
        <v>1343274</v>
      </c>
      <c r="F248" s="15">
        <v>1143000</v>
      </c>
      <c r="G248" s="15">
        <v>79.5</v>
      </c>
    </row>
    <row r="249" spans="1:7" ht="38.25" x14ac:dyDescent="0.25">
      <c r="A249" s="80" t="s">
        <v>330</v>
      </c>
      <c r="B249" s="50" t="s">
        <v>328</v>
      </c>
      <c r="C249" s="11" t="s">
        <v>329</v>
      </c>
      <c r="D249" s="146">
        <v>1</v>
      </c>
      <c r="E249" s="59">
        <v>162190</v>
      </c>
      <c r="F249" s="15">
        <v>162190</v>
      </c>
      <c r="G249" s="15">
        <v>74</v>
      </c>
    </row>
    <row r="250" spans="1:7" ht="25.5" x14ac:dyDescent="0.25">
      <c r="A250" s="80" t="s">
        <v>385</v>
      </c>
      <c r="B250" s="50" t="s">
        <v>383</v>
      </c>
      <c r="C250" s="11" t="s">
        <v>384</v>
      </c>
      <c r="D250" s="146">
        <v>1</v>
      </c>
      <c r="E250" s="59">
        <v>425800</v>
      </c>
      <c r="F250" s="15">
        <v>200000</v>
      </c>
      <c r="G250" s="15">
        <v>67.5</v>
      </c>
    </row>
    <row r="251" spans="1:7" ht="38.25" x14ac:dyDescent="0.25">
      <c r="A251" s="80" t="s">
        <v>426</v>
      </c>
      <c r="B251" s="50" t="s">
        <v>424</v>
      </c>
      <c r="C251" s="11" t="s">
        <v>425</v>
      </c>
      <c r="D251" s="146">
        <v>1</v>
      </c>
      <c r="E251" s="59">
        <v>807349</v>
      </c>
      <c r="F251" s="111">
        <v>0</v>
      </c>
      <c r="G251" s="15">
        <v>54.5</v>
      </c>
    </row>
    <row r="252" spans="1:7" ht="38.25" x14ac:dyDescent="0.25">
      <c r="A252" s="80" t="s">
        <v>514</v>
      </c>
      <c r="B252" s="50" t="s">
        <v>512</v>
      </c>
      <c r="C252" s="11" t="s">
        <v>513</v>
      </c>
      <c r="D252" s="146">
        <v>2</v>
      </c>
      <c r="E252" s="59">
        <v>168500</v>
      </c>
      <c r="F252" s="15">
        <v>120000</v>
      </c>
      <c r="G252" s="15">
        <v>77</v>
      </c>
    </row>
    <row r="253" spans="1:7" x14ac:dyDescent="0.25">
      <c r="A253" s="80" t="s">
        <v>377</v>
      </c>
      <c r="B253" s="50" t="s">
        <v>375</v>
      </c>
      <c r="C253" s="11" t="s">
        <v>376</v>
      </c>
      <c r="D253" s="146">
        <v>1</v>
      </c>
      <c r="E253" s="59">
        <v>714000</v>
      </c>
      <c r="F253" s="15">
        <v>680000</v>
      </c>
      <c r="G253" s="15">
        <v>69</v>
      </c>
    </row>
    <row r="254" spans="1:7" ht="25.5" x14ac:dyDescent="0.25">
      <c r="A254" s="80" t="s">
        <v>644</v>
      </c>
      <c r="B254" s="50" t="s">
        <v>642</v>
      </c>
      <c r="C254" s="11" t="s">
        <v>643</v>
      </c>
      <c r="D254" s="146">
        <v>2</v>
      </c>
      <c r="E254" s="59">
        <v>456000</v>
      </c>
      <c r="F254" s="111">
        <v>150000</v>
      </c>
      <c r="G254" s="15">
        <v>60</v>
      </c>
    </row>
    <row r="255" spans="1:7" ht="38.25" x14ac:dyDescent="0.25">
      <c r="A255" s="80" t="s">
        <v>668</v>
      </c>
      <c r="B255" s="50" t="s">
        <v>666</v>
      </c>
      <c r="C255" s="11" t="s">
        <v>667</v>
      </c>
      <c r="D255" s="146">
        <v>2</v>
      </c>
      <c r="E255" s="59">
        <v>821245</v>
      </c>
      <c r="F255" s="111">
        <v>0</v>
      </c>
      <c r="G255" s="15">
        <v>58.5</v>
      </c>
    </row>
    <row r="256" spans="1:7" x14ac:dyDescent="0.25">
      <c r="A256" s="80" t="s">
        <v>517</v>
      </c>
      <c r="B256" s="50" t="s">
        <v>515</v>
      </c>
      <c r="C256" s="11" t="s">
        <v>516</v>
      </c>
      <c r="D256" s="146">
        <v>2</v>
      </c>
      <c r="E256" s="59">
        <v>796200</v>
      </c>
      <c r="F256" s="15">
        <v>500000</v>
      </c>
      <c r="G256" s="15">
        <v>76.5</v>
      </c>
    </row>
    <row r="257" spans="1:7" x14ac:dyDescent="0.25">
      <c r="A257" s="80" t="s">
        <v>278</v>
      </c>
      <c r="B257" s="123" t="s">
        <v>276</v>
      </c>
      <c r="C257" s="11" t="s">
        <v>277</v>
      </c>
      <c r="D257" s="146">
        <v>1</v>
      </c>
      <c r="E257" s="14">
        <v>1678871</v>
      </c>
      <c r="F257" s="15">
        <v>1600000</v>
      </c>
      <c r="G257" s="15">
        <v>81</v>
      </c>
    </row>
    <row r="258" spans="1:7" ht="25.5" x14ac:dyDescent="0.25">
      <c r="A258" s="80" t="s">
        <v>275</v>
      </c>
      <c r="B258" s="123" t="s">
        <v>273</v>
      </c>
      <c r="C258" s="11" t="s">
        <v>274</v>
      </c>
      <c r="D258" s="146">
        <v>1</v>
      </c>
      <c r="E258" s="14">
        <v>873500</v>
      </c>
      <c r="F258" s="15">
        <v>873000</v>
      </c>
      <c r="G258" s="15">
        <v>81.5</v>
      </c>
    </row>
    <row r="259" spans="1:7" ht="38.25" x14ac:dyDescent="0.25">
      <c r="A259" s="80" t="s">
        <v>10</v>
      </c>
      <c r="B259" s="50" t="s">
        <v>113</v>
      </c>
      <c r="C259" s="11" t="s">
        <v>168</v>
      </c>
      <c r="D259" s="146">
        <v>4</v>
      </c>
      <c r="E259" s="59">
        <v>1618308</v>
      </c>
      <c r="F259" s="15">
        <v>1500000</v>
      </c>
      <c r="G259" s="15">
        <v>75.5</v>
      </c>
    </row>
    <row r="260" spans="1:7" ht="25.5" x14ac:dyDescent="0.25">
      <c r="A260" s="80" t="s">
        <v>562</v>
      </c>
      <c r="B260" s="50" t="s">
        <v>560</v>
      </c>
      <c r="C260" s="11" t="s">
        <v>561</v>
      </c>
      <c r="D260" s="146">
        <v>2</v>
      </c>
      <c r="E260" s="59">
        <v>521425</v>
      </c>
      <c r="F260" s="15">
        <v>200000</v>
      </c>
      <c r="G260" s="15">
        <v>72.5</v>
      </c>
    </row>
    <row r="261" spans="1:7" x14ac:dyDescent="0.25">
      <c r="A261" s="80" t="s">
        <v>744</v>
      </c>
      <c r="B261" s="50" t="s">
        <v>742</v>
      </c>
      <c r="C261" s="11" t="s">
        <v>743</v>
      </c>
      <c r="D261" s="146">
        <v>2</v>
      </c>
      <c r="E261" s="59">
        <v>491200</v>
      </c>
      <c r="F261" s="111">
        <v>0</v>
      </c>
      <c r="G261" s="15">
        <v>53</v>
      </c>
    </row>
    <row r="262" spans="1:7" x14ac:dyDescent="0.25">
      <c r="A262" s="80" t="s">
        <v>671</v>
      </c>
      <c r="B262" s="50" t="s">
        <v>669</v>
      </c>
      <c r="C262" s="11" t="s">
        <v>670</v>
      </c>
      <c r="D262" s="146">
        <v>2</v>
      </c>
      <c r="E262" s="59">
        <v>495000</v>
      </c>
      <c r="F262" s="111">
        <v>0</v>
      </c>
      <c r="G262" s="15">
        <v>58</v>
      </c>
    </row>
    <row r="263" spans="1:7" ht="25.5" x14ac:dyDescent="0.25">
      <c r="A263" s="80" t="s">
        <v>804</v>
      </c>
      <c r="B263" s="50" t="s">
        <v>802</v>
      </c>
      <c r="C263" s="11" t="s">
        <v>803</v>
      </c>
      <c r="D263" s="146">
        <v>2</v>
      </c>
      <c r="E263" s="59">
        <v>1230462</v>
      </c>
      <c r="F263" s="111">
        <v>0</v>
      </c>
      <c r="G263" s="15">
        <v>46.5</v>
      </c>
    </row>
    <row r="264" spans="1:7" ht="25.5" x14ac:dyDescent="0.25">
      <c r="A264" s="80" t="s">
        <v>7</v>
      </c>
      <c r="B264" s="123" t="s">
        <v>105</v>
      </c>
      <c r="C264" s="11" t="s">
        <v>160</v>
      </c>
      <c r="D264" s="146">
        <v>4</v>
      </c>
      <c r="E264" s="14">
        <v>479500</v>
      </c>
      <c r="F264" s="15">
        <v>419500</v>
      </c>
      <c r="G264" s="15">
        <v>77</v>
      </c>
    </row>
    <row r="265" spans="1:7" ht="25.5" x14ac:dyDescent="0.25">
      <c r="A265" s="80" t="s">
        <v>665</v>
      </c>
      <c r="B265" s="50" t="s">
        <v>663</v>
      </c>
      <c r="C265" s="11" t="s">
        <v>664</v>
      </c>
      <c r="D265" s="146">
        <v>2</v>
      </c>
      <c r="E265" s="59">
        <v>750000</v>
      </c>
      <c r="F265" s="111">
        <v>0</v>
      </c>
      <c r="G265" s="15">
        <v>58.5</v>
      </c>
    </row>
    <row r="266" spans="1:7" ht="25.5" x14ac:dyDescent="0.25">
      <c r="A266" s="80" t="s">
        <v>82</v>
      </c>
      <c r="B266" s="123" t="s">
        <v>64</v>
      </c>
      <c r="C266" s="11" t="s">
        <v>73</v>
      </c>
      <c r="D266" s="146">
        <v>3</v>
      </c>
      <c r="E266" s="14">
        <v>1052800</v>
      </c>
      <c r="F266" s="19">
        <v>950000</v>
      </c>
      <c r="G266" s="15">
        <v>84.5</v>
      </c>
    </row>
    <row r="267" spans="1:7" ht="25.5" x14ac:dyDescent="0.25">
      <c r="A267" s="80" t="s">
        <v>82</v>
      </c>
      <c r="B267" s="123" t="s">
        <v>107</v>
      </c>
      <c r="C267" s="11" t="s">
        <v>162</v>
      </c>
      <c r="D267" s="146">
        <v>4</v>
      </c>
      <c r="E267" s="14">
        <v>1035175</v>
      </c>
      <c r="F267" s="15">
        <v>930000</v>
      </c>
      <c r="G267" s="15">
        <v>77</v>
      </c>
    </row>
    <row r="268" spans="1:7" x14ac:dyDescent="0.25">
      <c r="A268" s="80" t="s">
        <v>219</v>
      </c>
      <c r="B268" s="50" t="s">
        <v>121</v>
      </c>
      <c r="C268" s="11" t="s">
        <v>176</v>
      </c>
      <c r="D268" s="146">
        <v>4</v>
      </c>
      <c r="E268" s="59">
        <v>828800</v>
      </c>
      <c r="F268" s="15">
        <v>500000</v>
      </c>
      <c r="G268" s="15">
        <v>68.5</v>
      </c>
    </row>
    <row r="269" spans="1:7" ht="51" x14ac:dyDescent="0.25">
      <c r="A269" s="80" t="s">
        <v>219</v>
      </c>
      <c r="B269" s="50" t="s">
        <v>125</v>
      </c>
      <c r="C269" s="11" t="s">
        <v>180</v>
      </c>
      <c r="D269" s="146">
        <v>4</v>
      </c>
      <c r="E269" s="59">
        <v>1002300</v>
      </c>
      <c r="F269" s="15">
        <v>600000</v>
      </c>
      <c r="G269" s="15">
        <v>66</v>
      </c>
    </row>
    <row r="270" spans="1:7" x14ac:dyDescent="0.25">
      <c r="A270" s="80" t="s">
        <v>219</v>
      </c>
      <c r="B270" s="50" t="s">
        <v>126</v>
      </c>
      <c r="C270" s="11" t="s">
        <v>181</v>
      </c>
      <c r="D270" s="146">
        <v>4</v>
      </c>
      <c r="E270" s="59">
        <v>1237500</v>
      </c>
      <c r="F270" s="15">
        <v>800000</v>
      </c>
      <c r="G270" s="15">
        <v>65.5</v>
      </c>
    </row>
    <row r="271" spans="1:7" ht="25.5" x14ac:dyDescent="0.25">
      <c r="A271" s="80" t="s">
        <v>209</v>
      </c>
      <c r="B271" s="123" t="s">
        <v>99</v>
      </c>
      <c r="C271" s="11" t="s">
        <v>154</v>
      </c>
      <c r="D271" s="146">
        <v>4</v>
      </c>
      <c r="E271" s="14">
        <v>966996.16</v>
      </c>
      <c r="F271" s="15">
        <v>670000</v>
      </c>
      <c r="G271" s="15">
        <v>82</v>
      </c>
    </row>
    <row r="272" spans="1:7" ht="25.5" x14ac:dyDescent="0.25">
      <c r="A272" s="80" t="s">
        <v>217</v>
      </c>
      <c r="B272" s="50" t="s">
        <v>326</v>
      </c>
      <c r="C272" s="11" t="s">
        <v>327</v>
      </c>
      <c r="D272" s="146">
        <v>1</v>
      </c>
      <c r="E272" s="59">
        <v>659760</v>
      </c>
      <c r="F272" s="15">
        <v>450000</v>
      </c>
      <c r="G272" s="15">
        <v>74</v>
      </c>
    </row>
    <row r="273" spans="1:7" x14ac:dyDescent="0.25">
      <c r="A273" s="80" t="s">
        <v>217</v>
      </c>
      <c r="B273" s="50" t="s">
        <v>117</v>
      </c>
      <c r="C273" s="11" t="s">
        <v>172</v>
      </c>
      <c r="D273" s="146">
        <v>4</v>
      </c>
      <c r="E273" s="59">
        <v>637762</v>
      </c>
      <c r="F273" s="15">
        <v>570000</v>
      </c>
      <c r="G273" s="15">
        <v>71.5</v>
      </c>
    </row>
    <row r="274" spans="1:7" ht="38.25" x14ac:dyDescent="0.25">
      <c r="A274" s="80" t="s">
        <v>217</v>
      </c>
      <c r="B274" s="50" t="s">
        <v>244</v>
      </c>
      <c r="C274" s="11" t="s">
        <v>245</v>
      </c>
      <c r="D274" s="146">
        <v>4</v>
      </c>
      <c r="E274" s="59">
        <v>336020</v>
      </c>
      <c r="F274" s="15" t="s">
        <v>246</v>
      </c>
      <c r="G274" s="15"/>
    </row>
    <row r="275" spans="1:7" ht="25.5" x14ac:dyDescent="0.25">
      <c r="A275" s="80" t="s">
        <v>603</v>
      </c>
      <c r="B275" s="50" t="s">
        <v>601</v>
      </c>
      <c r="C275" s="11" t="s">
        <v>602</v>
      </c>
      <c r="D275" s="146">
        <v>2</v>
      </c>
      <c r="E275" s="59">
        <v>1136424</v>
      </c>
      <c r="F275" s="111">
        <v>700000</v>
      </c>
      <c r="G275" s="15">
        <v>67.5</v>
      </c>
    </row>
    <row r="276" spans="1:7" x14ac:dyDescent="0.25">
      <c r="A276" s="80" t="s">
        <v>495</v>
      </c>
      <c r="B276" s="50" t="s">
        <v>493</v>
      </c>
      <c r="C276" s="11" t="s">
        <v>494</v>
      </c>
      <c r="D276" s="146">
        <v>2</v>
      </c>
      <c r="E276" s="59">
        <v>255000</v>
      </c>
      <c r="F276" s="15">
        <v>255000</v>
      </c>
      <c r="G276" s="15">
        <v>80.5</v>
      </c>
    </row>
    <row r="277" spans="1:7" x14ac:dyDescent="0.25">
      <c r="A277" s="80" t="s">
        <v>505</v>
      </c>
      <c r="B277" s="50" t="s">
        <v>503</v>
      </c>
      <c r="C277" s="11" t="s">
        <v>504</v>
      </c>
      <c r="D277" s="146">
        <v>2</v>
      </c>
      <c r="E277" s="59">
        <v>1595514</v>
      </c>
      <c r="F277" s="15">
        <v>1100000</v>
      </c>
      <c r="G277" s="15">
        <v>78.5</v>
      </c>
    </row>
    <row r="278" spans="1:7" ht="25.5" x14ac:dyDescent="0.25">
      <c r="A278" s="80" t="s">
        <v>680</v>
      </c>
      <c r="B278" s="50" t="s">
        <v>678</v>
      </c>
      <c r="C278" s="11" t="s">
        <v>679</v>
      </c>
      <c r="D278" s="146">
        <v>2</v>
      </c>
      <c r="E278" s="59">
        <v>859530</v>
      </c>
      <c r="F278" s="111">
        <v>0</v>
      </c>
      <c r="G278" s="15">
        <v>58</v>
      </c>
    </row>
    <row r="279" spans="1:7" ht="51" x14ac:dyDescent="0.25">
      <c r="A279" s="80" t="s">
        <v>241</v>
      </c>
      <c r="B279" s="50" t="s">
        <v>238</v>
      </c>
      <c r="C279" s="11" t="s">
        <v>240</v>
      </c>
      <c r="D279" s="146">
        <v>1</v>
      </c>
      <c r="E279" s="59">
        <v>600500</v>
      </c>
      <c r="F279" s="15" t="s">
        <v>246</v>
      </c>
      <c r="G279" s="15"/>
    </row>
    <row r="280" spans="1:7" ht="25.5" x14ac:dyDescent="0.25">
      <c r="A280" s="80" t="s">
        <v>528</v>
      </c>
      <c r="B280" s="50" t="s">
        <v>526</v>
      </c>
      <c r="C280" s="11" t="s">
        <v>527</v>
      </c>
      <c r="D280" s="146">
        <v>2</v>
      </c>
      <c r="E280" s="59">
        <v>306000</v>
      </c>
      <c r="F280" s="15">
        <v>306000</v>
      </c>
      <c r="G280" s="15">
        <v>76.5</v>
      </c>
    </row>
    <row r="281" spans="1:7" ht="25.5" x14ac:dyDescent="0.25">
      <c r="A281" s="80" t="s">
        <v>257</v>
      </c>
      <c r="B281" s="50" t="s">
        <v>253</v>
      </c>
      <c r="C281" s="11" t="s">
        <v>256</v>
      </c>
      <c r="D281" s="146">
        <v>2</v>
      </c>
      <c r="E281" s="59">
        <v>879000</v>
      </c>
      <c r="F281" s="15" t="s">
        <v>246</v>
      </c>
      <c r="G281" s="15"/>
    </row>
    <row r="282" spans="1:7" ht="25.5" x14ac:dyDescent="0.25">
      <c r="A282" s="80" t="s">
        <v>662</v>
      </c>
      <c r="B282" s="50" t="s">
        <v>660</v>
      </c>
      <c r="C282" s="11" t="s">
        <v>661</v>
      </c>
      <c r="D282" s="146">
        <v>2</v>
      </c>
      <c r="E282" s="59">
        <v>105060</v>
      </c>
      <c r="F282" s="111">
        <v>0</v>
      </c>
      <c r="G282" s="15">
        <v>58.5</v>
      </c>
    </row>
    <row r="283" spans="1:7" x14ac:dyDescent="0.25">
      <c r="A283" s="80" t="s">
        <v>80</v>
      </c>
      <c r="B283" s="123" t="s">
        <v>62</v>
      </c>
      <c r="C283" s="11" t="s">
        <v>71</v>
      </c>
      <c r="D283" s="146">
        <v>3</v>
      </c>
      <c r="E283" s="14">
        <v>810715.3</v>
      </c>
      <c r="F283" s="15">
        <v>730000</v>
      </c>
      <c r="G283" s="15">
        <v>87</v>
      </c>
    </row>
    <row r="284" spans="1:7" ht="25.5" x14ac:dyDescent="0.25">
      <c r="A284" s="80" t="s">
        <v>223</v>
      </c>
      <c r="B284" s="50" t="s">
        <v>127</v>
      </c>
      <c r="C284" s="11" t="s">
        <v>182</v>
      </c>
      <c r="D284" s="146">
        <v>4</v>
      </c>
      <c r="E284" s="59">
        <v>721367</v>
      </c>
      <c r="F284" s="15">
        <v>400000</v>
      </c>
      <c r="G284" s="15">
        <v>64.5</v>
      </c>
    </row>
    <row r="285" spans="1:7" ht="25.5" x14ac:dyDescent="0.25">
      <c r="A285" s="80" t="s">
        <v>458</v>
      </c>
      <c r="B285" s="123" t="s">
        <v>456</v>
      </c>
      <c r="C285" s="11" t="s">
        <v>457</v>
      </c>
      <c r="D285" s="146">
        <v>2</v>
      </c>
      <c r="E285" s="14">
        <v>429200</v>
      </c>
      <c r="F285" s="15">
        <v>200000</v>
      </c>
      <c r="G285" s="15">
        <v>83</v>
      </c>
    </row>
    <row r="286" spans="1:7" ht="25.5" x14ac:dyDescent="0.25">
      <c r="A286" s="80" t="s">
        <v>458</v>
      </c>
      <c r="B286" s="50" t="s">
        <v>544</v>
      </c>
      <c r="C286" s="11" t="s">
        <v>545</v>
      </c>
      <c r="D286" s="146">
        <v>2</v>
      </c>
      <c r="E286" s="59">
        <v>587800</v>
      </c>
      <c r="F286" s="15">
        <v>300000</v>
      </c>
      <c r="G286" s="15">
        <v>73.5</v>
      </c>
    </row>
    <row r="287" spans="1:7" ht="25.5" x14ac:dyDescent="0.25">
      <c r="A287" s="80" t="s">
        <v>339</v>
      </c>
      <c r="B287" s="50" t="s">
        <v>337</v>
      </c>
      <c r="C287" s="11" t="s">
        <v>338</v>
      </c>
      <c r="D287" s="146">
        <v>1</v>
      </c>
      <c r="E287" s="59">
        <v>165000</v>
      </c>
      <c r="F287" s="15">
        <v>120000</v>
      </c>
      <c r="G287" s="15">
        <v>72.5</v>
      </c>
    </row>
    <row r="288" spans="1:7" ht="25.5" x14ac:dyDescent="0.25">
      <c r="A288" s="80" t="s">
        <v>339</v>
      </c>
      <c r="B288" s="50" t="s">
        <v>355</v>
      </c>
      <c r="C288" s="11" t="s">
        <v>356</v>
      </c>
      <c r="D288" s="146">
        <v>1</v>
      </c>
      <c r="E288" s="59">
        <v>375000</v>
      </c>
      <c r="F288" s="15">
        <v>70000</v>
      </c>
      <c r="G288" s="15">
        <v>70.5</v>
      </c>
    </row>
    <row r="289" spans="1:7" ht="25.5" x14ac:dyDescent="0.25">
      <c r="A289" s="80" t="s">
        <v>339</v>
      </c>
      <c r="B289" s="50" t="s">
        <v>410</v>
      </c>
      <c r="C289" s="11" t="s">
        <v>411</v>
      </c>
      <c r="D289" s="146">
        <v>1</v>
      </c>
      <c r="E289" s="59">
        <v>220000</v>
      </c>
      <c r="F289" s="15">
        <v>0</v>
      </c>
      <c r="G289" s="15">
        <v>59</v>
      </c>
    </row>
    <row r="290" spans="1:7" ht="25.5" x14ac:dyDescent="0.25">
      <c r="A290" s="80" t="s">
        <v>638</v>
      </c>
      <c r="B290" s="50" t="s">
        <v>636</v>
      </c>
      <c r="C290" s="11" t="s">
        <v>637</v>
      </c>
      <c r="D290" s="146">
        <v>2</v>
      </c>
      <c r="E290" s="59">
        <v>1015750</v>
      </c>
      <c r="F290" s="111">
        <v>100000</v>
      </c>
      <c r="G290" s="15">
        <v>61</v>
      </c>
    </row>
    <row r="291" spans="1:7" ht="25.5" x14ac:dyDescent="0.25">
      <c r="A291" s="80" t="s">
        <v>215</v>
      </c>
      <c r="B291" s="123" t="s">
        <v>109</v>
      </c>
      <c r="C291" s="11" t="s">
        <v>164</v>
      </c>
      <c r="D291" s="146">
        <v>4</v>
      </c>
      <c r="E291" s="14">
        <v>274905.12</v>
      </c>
      <c r="F291" s="15">
        <v>274000</v>
      </c>
      <c r="G291" s="15">
        <v>76.5</v>
      </c>
    </row>
    <row r="292" spans="1:7" x14ac:dyDescent="0.25">
      <c r="A292" s="80" t="s">
        <v>314</v>
      </c>
      <c r="B292" s="123" t="s">
        <v>312</v>
      </c>
      <c r="C292" s="11" t="s">
        <v>313</v>
      </c>
      <c r="D292" s="146">
        <v>1</v>
      </c>
      <c r="E292" s="14">
        <v>1519675</v>
      </c>
      <c r="F292" s="15">
        <v>850000</v>
      </c>
      <c r="G292" s="15">
        <v>75.5</v>
      </c>
    </row>
    <row r="293" spans="1:7" x14ac:dyDescent="0.25">
      <c r="A293" s="80" t="s">
        <v>314</v>
      </c>
      <c r="B293" s="50" t="s">
        <v>574</v>
      </c>
      <c r="C293" s="11" t="s">
        <v>575</v>
      </c>
      <c r="D293" s="146">
        <v>2</v>
      </c>
      <c r="E293" s="59">
        <v>730980</v>
      </c>
      <c r="F293" s="15">
        <v>500000</v>
      </c>
      <c r="G293" s="15">
        <v>71.5</v>
      </c>
    </row>
    <row r="294" spans="1:7" ht="15.75" thickBot="1" x14ac:dyDescent="0.3">
      <c r="A294" s="120" t="s">
        <v>314</v>
      </c>
      <c r="B294" s="125" t="s">
        <v>626</v>
      </c>
      <c r="C294" s="119" t="s">
        <v>627</v>
      </c>
      <c r="D294" s="147">
        <v>2</v>
      </c>
      <c r="E294" s="127">
        <v>539312</v>
      </c>
      <c r="F294" s="128">
        <v>200000</v>
      </c>
      <c r="G294" s="121">
        <v>65</v>
      </c>
    </row>
    <row r="295" spans="1:7" ht="15.75" thickTop="1" x14ac:dyDescent="0.25">
      <c r="A295" s="126" t="s">
        <v>90</v>
      </c>
      <c r="B295" s="45" t="s">
        <v>89</v>
      </c>
      <c r="C295" s="92">
        <f>SUBTOTAL(103,Vyzva[Název projektu])</f>
        <v>289</v>
      </c>
      <c r="D295" s="148"/>
      <c r="E295" s="63">
        <f>SUBTOTAL(109,Vyzva[Požadovaná dotace])</f>
        <v>231237449.55000001</v>
      </c>
      <c r="F295" s="113">
        <f>SUBTOTAL(109,Vyzva[Návrh dotace])</f>
        <v>90810369</v>
      </c>
      <c r="G295" s="37"/>
    </row>
  </sheetData>
  <pageMargins left="0.19685039370078741" right="0.19685039370078741" top="0.78740157480314965" bottom="0.78740157480314965" header="0.31496062992125984" footer="0.31496062992125984"/>
  <pageSetup paperSize="9" scale="67" orientation="portrait" r:id="rId1"/>
  <headerFooter>
    <oddHeader>&amp;LSeznam všech projektů řazený abecedně dle názvu žadatele&amp;RNPO výzva č. 313/2023 Podpora projektů kreativního učení</oddHeader>
    <oddFooter>&amp;C&amp;P</oddFooter>
  </headerFooter>
  <ignoredErrors>
    <ignoredError sqref="B6:B294" numberStoredAsText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B2BA-A64D-4B06-9ABC-8880F4188E46}">
  <dimension ref="A1:F72"/>
  <sheetViews>
    <sheetView showGridLines="0" workbookViewId="0">
      <pane ySplit="5" topLeftCell="A6" activePane="bottomLeft" state="frozen"/>
      <selection pane="bottomLeft" activeCell="A3" sqref="A3"/>
    </sheetView>
  </sheetViews>
  <sheetFormatPr defaultColWidth="8.7109375" defaultRowHeight="15" x14ac:dyDescent="0.25"/>
  <cols>
    <col min="1" max="1" width="11.140625" style="1" customWidth="1"/>
    <col min="2" max="3" width="32.5703125" style="2" customWidth="1"/>
    <col min="4" max="5" width="15.7109375" style="2" customWidth="1"/>
    <col min="6" max="6" width="12.7109375" style="3" customWidth="1"/>
    <col min="7" max="16384" width="8.7109375" style="1"/>
  </cols>
  <sheetData>
    <row r="1" spans="1:6" x14ac:dyDescent="0.25">
      <c r="B1" s="1"/>
      <c r="C1" s="1"/>
      <c r="D1" s="1"/>
      <c r="E1" s="1"/>
      <c r="F1" s="5"/>
    </row>
    <row r="2" spans="1:6" x14ac:dyDescent="0.25">
      <c r="A2" s="4" t="s">
        <v>31</v>
      </c>
      <c r="B2" s="4"/>
      <c r="C2" s="1"/>
      <c r="D2" s="1"/>
      <c r="E2" s="1"/>
      <c r="F2" s="5"/>
    </row>
    <row r="3" spans="1:6" x14ac:dyDescent="0.25">
      <c r="A3" s="8" t="s">
        <v>87</v>
      </c>
      <c r="B3" s="7"/>
      <c r="C3" s="1"/>
      <c r="D3" s="1"/>
      <c r="E3" s="1"/>
      <c r="F3" s="5"/>
    </row>
    <row r="4" spans="1:6" x14ac:dyDescent="0.25">
      <c r="A4" s="9"/>
      <c r="B4" s="1"/>
      <c r="C4" s="1"/>
      <c r="D4" s="1"/>
      <c r="E4" s="6" t="s">
        <v>17</v>
      </c>
      <c r="F4" s="5"/>
    </row>
    <row r="5" spans="1:6" s="10" customFormat="1" ht="25.5" x14ac:dyDescent="0.25">
      <c r="A5" s="21" t="s">
        <v>0</v>
      </c>
      <c r="B5" s="22" t="s">
        <v>16</v>
      </c>
      <c r="C5" s="22" t="s">
        <v>1</v>
      </c>
      <c r="D5" s="22" t="s">
        <v>2</v>
      </c>
      <c r="E5" s="22" t="s">
        <v>3</v>
      </c>
      <c r="F5" s="23" t="s">
        <v>827</v>
      </c>
    </row>
    <row r="6" spans="1:6" x14ac:dyDescent="0.25">
      <c r="A6" s="13" t="s">
        <v>263</v>
      </c>
      <c r="B6" s="11" t="s">
        <v>264</v>
      </c>
      <c r="C6" s="11" t="s">
        <v>214</v>
      </c>
      <c r="D6" s="14">
        <v>2950000</v>
      </c>
      <c r="E6" s="19">
        <v>1700000</v>
      </c>
      <c r="F6" s="15">
        <v>86</v>
      </c>
    </row>
    <row r="7" spans="1:6" ht="38.25" x14ac:dyDescent="0.25">
      <c r="A7" s="13" t="s">
        <v>265</v>
      </c>
      <c r="B7" s="11" t="s">
        <v>266</v>
      </c>
      <c r="C7" s="11" t="s">
        <v>60</v>
      </c>
      <c r="D7" s="14">
        <v>964520</v>
      </c>
      <c r="E7" s="15">
        <v>950000</v>
      </c>
      <c r="F7" s="16">
        <v>83.5</v>
      </c>
    </row>
    <row r="8" spans="1:6" ht="25.5" x14ac:dyDescent="0.25">
      <c r="A8" s="13" t="s">
        <v>267</v>
      </c>
      <c r="B8" s="11" t="s">
        <v>268</v>
      </c>
      <c r="C8" s="11" t="s">
        <v>269</v>
      </c>
      <c r="D8" s="14">
        <v>89384</v>
      </c>
      <c r="E8" s="15">
        <v>89000</v>
      </c>
      <c r="F8" s="16">
        <v>82</v>
      </c>
    </row>
    <row r="9" spans="1:6" x14ac:dyDescent="0.25">
      <c r="A9" s="13" t="s">
        <v>270</v>
      </c>
      <c r="B9" s="11" t="s">
        <v>271</v>
      </c>
      <c r="C9" s="11" t="s">
        <v>272</v>
      </c>
      <c r="D9" s="14">
        <v>260000</v>
      </c>
      <c r="E9" s="19">
        <v>260000</v>
      </c>
      <c r="F9" s="16">
        <v>82</v>
      </c>
    </row>
    <row r="10" spans="1:6" ht="25.5" x14ac:dyDescent="0.25">
      <c r="A10" s="13" t="s">
        <v>273</v>
      </c>
      <c r="B10" s="11" t="s">
        <v>274</v>
      </c>
      <c r="C10" s="11" t="s">
        <v>275</v>
      </c>
      <c r="D10" s="14">
        <v>873500</v>
      </c>
      <c r="E10" s="15">
        <v>873000</v>
      </c>
      <c r="F10" s="16">
        <v>81.5</v>
      </c>
    </row>
    <row r="11" spans="1:6" x14ac:dyDescent="0.25">
      <c r="A11" s="13" t="s">
        <v>276</v>
      </c>
      <c r="B11" s="11" t="s">
        <v>277</v>
      </c>
      <c r="C11" s="11" t="s">
        <v>278</v>
      </c>
      <c r="D11" s="14">
        <v>1678871</v>
      </c>
      <c r="E11" s="15">
        <v>1600000</v>
      </c>
      <c r="F11" s="16">
        <v>81</v>
      </c>
    </row>
    <row r="12" spans="1:6" ht="25.5" x14ac:dyDescent="0.25">
      <c r="A12" s="13" t="s">
        <v>279</v>
      </c>
      <c r="B12" s="11" t="s">
        <v>280</v>
      </c>
      <c r="C12" s="11" t="s">
        <v>281</v>
      </c>
      <c r="D12" s="14">
        <v>1404396</v>
      </c>
      <c r="E12" s="15">
        <v>1200000</v>
      </c>
      <c r="F12" s="16">
        <v>79.5</v>
      </c>
    </row>
    <row r="13" spans="1:6" x14ac:dyDescent="0.25">
      <c r="A13" s="13" t="s">
        <v>282</v>
      </c>
      <c r="B13" s="11" t="s">
        <v>283</v>
      </c>
      <c r="C13" s="11" t="s">
        <v>284</v>
      </c>
      <c r="D13" s="14">
        <v>856450</v>
      </c>
      <c r="E13" s="15">
        <v>500000</v>
      </c>
      <c r="F13" s="16">
        <v>78.5</v>
      </c>
    </row>
    <row r="14" spans="1:6" ht="38.25" x14ac:dyDescent="0.25">
      <c r="A14" s="13" t="s">
        <v>285</v>
      </c>
      <c r="B14" s="11" t="s">
        <v>286</v>
      </c>
      <c r="C14" s="11" t="s">
        <v>287</v>
      </c>
      <c r="D14" s="14">
        <v>457345</v>
      </c>
      <c r="E14" s="15">
        <v>457000</v>
      </c>
      <c r="F14" s="16">
        <v>78.5</v>
      </c>
    </row>
    <row r="15" spans="1:6" x14ac:dyDescent="0.25">
      <c r="A15" s="13" t="s">
        <v>288</v>
      </c>
      <c r="B15" s="11" t="s">
        <v>289</v>
      </c>
      <c r="C15" s="11" t="s">
        <v>290</v>
      </c>
      <c r="D15" s="14">
        <v>1061810</v>
      </c>
      <c r="E15" s="15">
        <v>900000</v>
      </c>
      <c r="F15" s="16">
        <v>78.5</v>
      </c>
    </row>
    <row r="16" spans="1:6" x14ac:dyDescent="0.25">
      <c r="A16" s="13" t="s">
        <v>291</v>
      </c>
      <c r="B16" s="11" t="s">
        <v>292</v>
      </c>
      <c r="C16" s="11" t="s">
        <v>293</v>
      </c>
      <c r="D16" s="14">
        <v>530000</v>
      </c>
      <c r="E16" s="15">
        <v>530000</v>
      </c>
      <c r="F16" s="16">
        <v>77</v>
      </c>
    </row>
    <row r="17" spans="1:6" ht="25.5" x14ac:dyDescent="0.25">
      <c r="A17" s="13" t="s">
        <v>294</v>
      </c>
      <c r="B17" s="11" t="s">
        <v>295</v>
      </c>
      <c r="C17" s="11" t="s">
        <v>229</v>
      </c>
      <c r="D17" s="14">
        <v>461000</v>
      </c>
      <c r="E17" s="15">
        <v>461000</v>
      </c>
      <c r="F17" s="16">
        <v>77</v>
      </c>
    </row>
    <row r="18" spans="1:6" ht="25.5" x14ac:dyDescent="0.25">
      <c r="A18" s="13" t="s">
        <v>296</v>
      </c>
      <c r="B18" s="11" t="s">
        <v>297</v>
      </c>
      <c r="C18" s="11" t="s">
        <v>235</v>
      </c>
      <c r="D18" s="14">
        <v>2587505</v>
      </c>
      <c r="E18" s="15">
        <v>1000000</v>
      </c>
      <c r="F18" s="16">
        <v>76.5</v>
      </c>
    </row>
    <row r="19" spans="1:6" ht="25.5" x14ac:dyDescent="0.25">
      <c r="A19" s="13" t="s">
        <v>298</v>
      </c>
      <c r="B19" s="11" t="s">
        <v>299</v>
      </c>
      <c r="C19" s="11" t="s">
        <v>300</v>
      </c>
      <c r="D19" s="14">
        <v>190000</v>
      </c>
      <c r="E19" s="15">
        <v>190000</v>
      </c>
      <c r="F19" s="16">
        <v>76.5</v>
      </c>
    </row>
    <row r="20" spans="1:6" x14ac:dyDescent="0.25">
      <c r="A20" s="115" t="s">
        <v>301</v>
      </c>
      <c r="B20" s="18" t="s">
        <v>302</v>
      </c>
      <c r="C20" s="18" t="s">
        <v>303</v>
      </c>
      <c r="D20" s="20">
        <v>1069416</v>
      </c>
      <c r="E20" s="55">
        <v>500000</v>
      </c>
      <c r="F20" s="55">
        <v>76</v>
      </c>
    </row>
    <row r="21" spans="1:6" x14ac:dyDescent="0.25">
      <c r="A21" s="13" t="s">
        <v>304</v>
      </c>
      <c r="B21" s="11" t="s">
        <v>305</v>
      </c>
      <c r="C21" s="11" t="s">
        <v>306</v>
      </c>
      <c r="D21" s="14">
        <v>969625</v>
      </c>
      <c r="E21" s="15">
        <v>800000</v>
      </c>
      <c r="F21" s="16">
        <v>76</v>
      </c>
    </row>
    <row r="22" spans="1:6" x14ac:dyDescent="0.25">
      <c r="A22" s="13" t="s">
        <v>307</v>
      </c>
      <c r="B22" s="11" t="s">
        <v>308</v>
      </c>
      <c r="C22" s="11" t="s">
        <v>204</v>
      </c>
      <c r="D22" s="14">
        <v>1291000</v>
      </c>
      <c r="E22" s="15">
        <v>800000</v>
      </c>
      <c r="F22" s="16">
        <v>76</v>
      </c>
    </row>
    <row r="23" spans="1:6" ht="38.25" x14ac:dyDescent="0.25">
      <c r="A23" s="13" t="s">
        <v>309</v>
      </c>
      <c r="B23" s="11" t="s">
        <v>310</v>
      </c>
      <c r="C23" s="11" t="s">
        <v>311</v>
      </c>
      <c r="D23" s="14">
        <v>300000</v>
      </c>
      <c r="E23" s="15">
        <v>300000</v>
      </c>
      <c r="F23" s="16">
        <v>75.5</v>
      </c>
    </row>
    <row r="24" spans="1:6" x14ac:dyDescent="0.25">
      <c r="A24" s="13" t="s">
        <v>312</v>
      </c>
      <c r="B24" s="11" t="s">
        <v>313</v>
      </c>
      <c r="C24" s="11" t="s">
        <v>314</v>
      </c>
      <c r="D24" s="14">
        <v>1519675</v>
      </c>
      <c r="E24" s="15">
        <v>850000</v>
      </c>
      <c r="F24" s="16">
        <v>75.5</v>
      </c>
    </row>
    <row r="25" spans="1:6" x14ac:dyDescent="0.25">
      <c r="A25" s="50" t="s">
        <v>315</v>
      </c>
      <c r="B25" s="47" t="s">
        <v>316</v>
      </c>
      <c r="C25" s="47" t="s">
        <v>317</v>
      </c>
      <c r="D25" s="59">
        <v>414060</v>
      </c>
      <c r="E25" s="15">
        <v>410000</v>
      </c>
      <c r="F25" s="16">
        <v>75.5</v>
      </c>
    </row>
    <row r="26" spans="1:6" ht="25.5" x14ac:dyDescent="0.25">
      <c r="A26" s="50" t="s">
        <v>318</v>
      </c>
      <c r="B26" s="47" t="s">
        <v>319</v>
      </c>
      <c r="C26" s="47" t="s">
        <v>320</v>
      </c>
      <c r="D26" s="59">
        <v>705000</v>
      </c>
      <c r="E26" s="15">
        <v>500000</v>
      </c>
      <c r="F26" s="16">
        <v>75</v>
      </c>
    </row>
    <row r="27" spans="1:6" s="10" customFormat="1" ht="25.5" x14ac:dyDescent="0.25">
      <c r="A27" s="116" t="s">
        <v>321</v>
      </c>
      <c r="B27" s="47" t="s">
        <v>322</v>
      </c>
      <c r="C27" s="47" t="s">
        <v>323</v>
      </c>
      <c r="D27" s="59">
        <v>1345000</v>
      </c>
      <c r="E27" s="15">
        <v>950000</v>
      </c>
      <c r="F27" s="16">
        <v>75</v>
      </c>
    </row>
    <row r="28" spans="1:6" ht="38.25" x14ac:dyDescent="0.25">
      <c r="A28" s="50" t="s">
        <v>324</v>
      </c>
      <c r="B28" s="47" t="s">
        <v>325</v>
      </c>
      <c r="C28" s="47" t="s">
        <v>231</v>
      </c>
      <c r="D28" s="59">
        <v>2135000</v>
      </c>
      <c r="E28" s="15">
        <v>900000</v>
      </c>
      <c r="F28" s="16">
        <v>74</v>
      </c>
    </row>
    <row r="29" spans="1:6" ht="25.5" x14ac:dyDescent="0.25">
      <c r="A29" s="50" t="s">
        <v>326</v>
      </c>
      <c r="B29" s="47" t="s">
        <v>327</v>
      </c>
      <c r="C29" s="47" t="s">
        <v>217</v>
      </c>
      <c r="D29" s="59">
        <v>659760</v>
      </c>
      <c r="E29" s="15">
        <v>450000</v>
      </c>
      <c r="F29" s="16">
        <v>74</v>
      </c>
    </row>
    <row r="30" spans="1:6" ht="38.25" x14ac:dyDescent="0.25">
      <c r="A30" s="50" t="s">
        <v>328</v>
      </c>
      <c r="B30" s="47" t="s">
        <v>329</v>
      </c>
      <c r="C30" s="47" t="s">
        <v>330</v>
      </c>
      <c r="D30" s="59">
        <v>162190</v>
      </c>
      <c r="E30" s="15">
        <v>162190</v>
      </c>
      <c r="F30" s="16">
        <v>74</v>
      </c>
    </row>
    <row r="31" spans="1:6" ht="38.25" x14ac:dyDescent="0.25">
      <c r="A31" s="50" t="s">
        <v>331</v>
      </c>
      <c r="B31" s="47" t="s">
        <v>332</v>
      </c>
      <c r="C31" s="47" t="s">
        <v>333</v>
      </c>
      <c r="D31" s="59">
        <v>265000</v>
      </c>
      <c r="E31" s="15">
        <v>100000</v>
      </c>
      <c r="F31" s="16">
        <v>73.5</v>
      </c>
    </row>
    <row r="32" spans="1:6" x14ac:dyDescent="0.25">
      <c r="A32" s="51" t="s">
        <v>334</v>
      </c>
      <c r="B32" s="48" t="s">
        <v>335</v>
      </c>
      <c r="C32" s="48" t="s">
        <v>336</v>
      </c>
      <c r="D32" s="60">
        <v>1319200</v>
      </c>
      <c r="E32" s="15">
        <v>900000</v>
      </c>
      <c r="F32" s="16">
        <v>73</v>
      </c>
    </row>
    <row r="33" spans="1:6" ht="25.5" x14ac:dyDescent="0.25">
      <c r="A33" s="50" t="s">
        <v>337</v>
      </c>
      <c r="B33" s="47" t="s">
        <v>338</v>
      </c>
      <c r="C33" s="47" t="s">
        <v>339</v>
      </c>
      <c r="D33" s="59">
        <v>165000</v>
      </c>
      <c r="E33" s="15">
        <v>120000</v>
      </c>
      <c r="F33" s="16">
        <v>72.5</v>
      </c>
    </row>
    <row r="34" spans="1:6" ht="38.25" x14ac:dyDescent="0.25">
      <c r="A34" s="50" t="s">
        <v>340</v>
      </c>
      <c r="B34" s="47" t="s">
        <v>341</v>
      </c>
      <c r="C34" s="47" t="s">
        <v>342</v>
      </c>
      <c r="D34" s="59">
        <v>382500</v>
      </c>
      <c r="E34" s="15">
        <v>382500</v>
      </c>
      <c r="F34" s="16">
        <v>71.5</v>
      </c>
    </row>
    <row r="35" spans="1:6" ht="38.25" x14ac:dyDescent="0.25">
      <c r="A35" s="50" t="s">
        <v>343</v>
      </c>
      <c r="B35" s="47" t="s">
        <v>344</v>
      </c>
      <c r="C35" s="47" t="s">
        <v>345</v>
      </c>
      <c r="D35" s="59">
        <v>2625800</v>
      </c>
      <c r="E35" s="15">
        <v>1400000</v>
      </c>
      <c r="F35" s="16">
        <v>71.5</v>
      </c>
    </row>
    <row r="36" spans="1:6" x14ac:dyDescent="0.25">
      <c r="A36" s="50" t="s">
        <v>346</v>
      </c>
      <c r="B36" s="47" t="s">
        <v>347</v>
      </c>
      <c r="C36" s="47" t="s">
        <v>348</v>
      </c>
      <c r="D36" s="59">
        <v>613500</v>
      </c>
      <c r="E36" s="15">
        <v>300000</v>
      </c>
      <c r="F36" s="16">
        <v>71.5</v>
      </c>
    </row>
    <row r="37" spans="1:6" x14ac:dyDescent="0.25">
      <c r="A37" s="50" t="s">
        <v>349</v>
      </c>
      <c r="B37" s="47" t="s">
        <v>350</v>
      </c>
      <c r="C37" s="47" t="s">
        <v>351</v>
      </c>
      <c r="D37" s="59">
        <v>748000</v>
      </c>
      <c r="E37" s="15">
        <v>748000</v>
      </c>
      <c r="F37" s="16">
        <v>71.5</v>
      </c>
    </row>
    <row r="38" spans="1:6" s="10" customFormat="1" ht="25.5" x14ac:dyDescent="0.25">
      <c r="A38" s="116" t="s">
        <v>352</v>
      </c>
      <c r="B38" s="47" t="s">
        <v>353</v>
      </c>
      <c r="C38" s="47" t="s">
        <v>354</v>
      </c>
      <c r="D38" s="59">
        <v>445000</v>
      </c>
      <c r="E38" s="15">
        <v>200000</v>
      </c>
      <c r="F38" s="16">
        <v>71</v>
      </c>
    </row>
    <row r="39" spans="1:6" ht="25.5" x14ac:dyDescent="0.25">
      <c r="A39" s="50" t="s">
        <v>355</v>
      </c>
      <c r="B39" s="47" t="s">
        <v>356</v>
      </c>
      <c r="C39" s="47" t="s">
        <v>339</v>
      </c>
      <c r="D39" s="59">
        <v>375000</v>
      </c>
      <c r="E39" s="15">
        <v>70000</v>
      </c>
      <c r="F39" s="16">
        <v>70.5</v>
      </c>
    </row>
    <row r="40" spans="1:6" x14ac:dyDescent="0.25">
      <c r="A40" s="50" t="s">
        <v>357</v>
      </c>
      <c r="B40" s="47" t="s">
        <v>358</v>
      </c>
      <c r="C40" s="47" t="s">
        <v>359</v>
      </c>
      <c r="D40" s="59">
        <v>961600</v>
      </c>
      <c r="E40" s="15">
        <v>961600</v>
      </c>
      <c r="F40" s="16">
        <v>70.5</v>
      </c>
    </row>
    <row r="41" spans="1:6" ht="25.5" x14ac:dyDescent="0.25">
      <c r="A41" s="50" t="s">
        <v>360</v>
      </c>
      <c r="B41" s="47" t="s">
        <v>361</v>
      </c>
      <c r="C41" s="47" t="s">
        <v>362</v>
      </c>
      <c r="D41" s="59">
        <v>134000</v>
      </c>
      <c r="E41" s="15">
        <v>134000</v>
      </c>
      <c r="F41" s="16">
        <v>70.5</v>
      </c>
    </row>
    <row r="42" spans="1:6" ht="25.5" x14ac:dyDescent="0.25">
      <c r="A42" s="50" t="s">
        <v>363</v>
      </c>
      <c r="B42" s="47" t="s">
        <v>364</v>
      </c>
      <c r="C42" s="47" t="s">
        <v>365</v>
      </c>
      <c r="D42" s="59">
        <v>1237500</v>
      </c>
      <c r="E42" s="15">
        <v>1237500</v>
      </c>
      <c r="F42" s="16">
        <v>70</v>
      </c>
    </row>
    <row r="43" spans="1:6" s="10" customFormat="1" ht="12.75" x14ac:dyDescent="0.25">
      <c r="A43" s="116" t="s">
        <v>366</v>
      </c>
      <c r="B43" s="47" t="s">
        <v>367</v>
      </c>
      <c r="C43" s="47" t="s">
        <v>368</v>
      </c>
      <c r="D43" s="59">
        <v>400000</v>
      </c>
      <c r="E43" s="15">
        <v>200000</v>
      </c>
      <c r="F43" s="15">
        <v>70</v>
      </c>
    </row>
    <row r="44" spans="1:6" x14ac:dyDescent="0.25">
      <c r="A44" s="117" t="s">
        <v>369</v>
      </c>
      <c r="B44" s="56" t="s">
        <v>370</v>
      </c>
      <c r="C44" s="56" t="s">
        <v>371</v>
      </c>
      <c r="D44" s="62">
        <v>655000</v>
      </c>
      <c r="E44" s="33">
        <v>400000</v>
      </c>
      <c r="F44" s="35">
        <v>70</v>
      </c>
    </row>
    <row r="45" spans="1:6" x14ac:dyDescent="0.25">
      <c r="A45" s="50" t="s">
        <v>372</v>
      </c>
      <c r="B45" s="47" t="s">
        <v>373</v>
      </c>
      <c r="C45" s="47" t="s">
        <v>374</v>
      </c>
      <c r="D45" s="59">
        <v>700000</v>
      </c>
      <c r="E45" s="15">
        <v>250000</v>
      </c>
      <c r="F45" s="16">
        <v>69.5</v>
      </c>
    </row>
    <row r="46" spans="1:6" x14ac:dyDescent="0.25">
      <c r="A46" s="50" t="s">
        <v>375</v>
      </c>
      <c r="B46" s="47" t="s">
        <v>376</v>
      </c>
      <c r="C46" s="47" t="s">
        <v>377</v>
      </c>
      <c r="D46" s="59">
        <v>714000</v>
      </c>
      <c r="E46" s="15">
        <v>680000</v>
      </c>
      <c r="F46" s="16">
        <v>69</v>
      </c>
    </row>
    <row r="47" spans="1:6" ht="25.5" x14ac:dyDescent="0.25">
      <c r="A47" s="50" t="s">
        <v>378</v>
      </c>
      <c r="B47" s="47" t="s">
        <v>379</v>
      </c>
      <c r="C47" s="47" t="s">
        <v>380</v>
      </c>
      <c r="D47" s="59">
        <v>1600000</v>
      </c>
      <c r="E47" s="15">
        <v>400000</v>
      </c>
      <c r="F47" s="16">
        <v>69</v>
      </c>
    </row>
    <row r="48" spans="1:6" ht="25.5" x14ac:dyDescent="0.25">
      <c r="A48" s="50" t="s">
        <v>381</v>
      </c>
      <c r="B48" s="47" t="s">
        <v>382</v>
      </c>
      <c r="C48" s="47" t="s">
        <v>220</v>
      </c>
      <c r="D48" s="59">
        <v>430800</v>
      </c>
      <c r="E48" s="15">
        <v>200000</v>
      </c>
      <c r="F48" s="16">
        <v>68</v>
      </c>
    </row>
    <row r="49" spans="1:6" ht="25.5" x14ac:dyDescent="0.25">
      <c r="A49" s="50" t="s">
        <v>383</v>
      </c>
      <c r="B49" s="47" t="s">
        <v>384</v>
      </c>
      <c r="C49" s="47" t="s">
        <v>385</v>
      </c>
      <c r="D49" s="59">
        <v>425800</v>
      </c>
      <c r="E49" s="15">
        <v>200000</v>
      </c>
      <c r="F49" s="16">
        <v>67.5</v>
      </c>
    </row>
    <row r="50" spans="1:6" ht="25.5" x14ac:dyDescent="0.25">
      <c r="A50" s="50" t="s">
        <v>386</v>
      </c>
      <c r="B50" s="47" t="s">
        <v>387</v>
      </c>
      <c r="C50" s="47" t="s">
        <v>388</v>
      </c>
      <c r="D50" s="59">
        <v>1330858</v>
      </c>
      <c r="E50" s="15">
        <v>640000</v>
      </c>
      <c r="F50" s="16">
        <v>67.5</v>
      </c>
    </row>
    <row r="51" spans="1:6" x14ac:dyDescent="0.25">
      <c r="A51" s="50" t="s">
        <v>389</v>
      </c>
      <c r="B51" s="47" t="s">
        <v>390</v>
      </c>
      <c r="C51" s="47" t="s">
        <v>230</v>
      </c>
      <c r="D51" s="59">
        <v>250000</v>
      </c>
      <c r="E51" s="15">
        <v>100000</v>
      </c>
      <c r="F51" s="16">
        <v>66.5</v>
      </c>
    </row>
    <row r="52" spans="1:6" x14ac:dyDescent="0.25">
      <c r="A52" s="50" t="s">
        <v>391</v>
      </c>
      <c r="B52" s="47" t="s">
        <v>392</v>
      </c>
      <c r="C52" s="47" t="s">
        <v>234</v>
      </c>
      <c r="D52" s="59">
        <v>843840</v>
      </c>
      <c r="E52" s="15">
        <v>600000</v>
      </c>
      <c r="F52" s="16">
        <v>66</v>
      </c>
    </row>
    <row r="53" spans="1:6" x14ac:dyDescent="0.25">
      <c r="A53" s="50" t="s">
        <v>393</v>
      </c>
      <c r="B53" s="47" t="s">
        <v>394</v>
      </c>
      <c r="C53" s="47" t="s">
        <v>395</v>
      </c>
      <c r="D53" s="59">
        <v>1314400</v>
      </c>
      <c r="E53" s="15">
        <v>300000</v>
      </c>
      <c r="F53" s="16">
        <v>65.5</v>
      </c>
    </row>
    <row r="54" spans="1:6" x14ac:dyDescent="0.25">
      <c r="A54" s="50" t="s">
        <v>396</v>
      </c>
      <c r="B54" s="47" t="s">
        <v>397</v>
      </c>
      <c r="C54" s="47" t="s">
        <v>398</v>
      </c>
      <c r="D54" s="59">
        <v>75000</v>
      </c>
      <c r="E54" s="15">
        <v>75000</v>
      </c>
      <c r="F54" s="16">
        <v>64.5</v>
      </c>
    </row>
    <row r="55" spans="1:6" x14ac:dyDescent="0.25">
      <c r="A55" s="50" t="s">
        <v>399</v>
      </c>
      <c r="B55" s="47" t="s">
        <v>400</v>
      </c>
      <c r="C55" s="47" t="s">
        <v>6</v>
      </c>
      <c r="D55" s="59">
        <v>564950</v>
      </c>
      <c r="E55" s="15">
        <v>400000</v>
      </c>
      <c r="F55" s="16">
        <v>64</v>
      </c>
    </row>
    <row r="56" spans="1:6" x14ac:dyDescent="0.25">
      <c r="A56" s="50" t="s">
        <v>401</v>
      </c>
      <c r="B56" s="47" t="s">
        <v>402</v>
      </c>
      <c r="C56" s="47" t="s">
        <v>403</v>
      </c>
      <c r="D56" s="59">
        <v>450000</v>
      </c>
      <c r="E56" s="15">
        <v>450000</v>
      </c>
      <c r="F56" s="16">
        <v>63</v>
      </c>
    </row>
    <row r="57" spans="1:6" ht="15.75" thickBot="1" x14ac:dyDescent="0.3">
      <c r="A57" s="107" t="s">
        <v>404</v>
      </c>
      <c r="B57" s="57" t="s">
        <v>405</v>
      </c>
      <c r="C57" s="57" t="s">
        <v>406</v>
      </c>
      <c r="D57" s="61">
        <v>1974800</v>
      </c>
      <c r="E57" s="34">
        <v>400000</v>
      </c>
      <c r="F57" s="34">
        <v>60</v>
      </c>
    </row>
    <row r="58" spans="1:6" s="10" customFormat="1" ht="51.75" thickTop="1" x14ac:dyDescent="0.25">
      <c r="A58" s="118" t="s">
        <v>407</v>
      </c>
      <c r="B58" s="65" t="s">
        <v>408</v>
      </c>
      <c r="C58" s="65" t="s">
        <v>409</v>
      </c>
      <c r="D58" s="66">
        <v>1632000</v>
      </c>
      <c r="E58" s="72">
        <v>0</v>
      </c>
      <c r="F58" s="130">
        <v>59</v>
      </c>
    </row>
    <row r="59" spans="1:6" ht="25.5" x14ac:dyDescent="0.25">
      <c r="A59" s="93" t="s">
        <v>410</v>
      </c>
      <c r="B59" s="68" t="s">
        <v>411</v>
      </c>
      <c r="C59" s="68" t="s">
        <v>339</v>
      </c>
      <c r="D59" s="69">
        <v>220000</v>
      </c>
      <c r="E59" s="74">
        <v>0</v>
      </c>
      <c r="F59" s="131">
        <v>59</v>
      </c>
    </row>
    <row r="60" spans="1:6" x14ac:dyDescent="0.25">
      <c r="A60" s="93" t="s">
        <v>412</v>
      </c>
      <c r="B60" s="68" t="s">
        <v>413</v>
      </c>
      <c r="C60" s="68" t="s">
        <v>4</v>
      </c>
      <c r="D60" s="69">
        <v>1112600</v>
      </c>
      <c r="E60" s="74">
        <v>0</v>
      </c>
      <c r="F60" s="131">
        <v>59</v>
      </c>
    </row>
    <row r="61" spans="1:6" ht="38.25" x14ac:dyDescent="0.25">
      <c r="A61" s="93" t="s">
        <v>414</v>
      </c>
      <c r="B61" s="73" t="s">
        <v>415</v>
      </c>
      <c r="C61" s="73" t="s">
        <v>230</v>
      </c>
      <c r="D61" s="69">
        <v>800000</v>
      </c>
      <c r="E61" s="69">
        <v>0</v>
      </c>
      <c r="F61" s="74">
        <v>58.5</v>
      </c>
    </row>
    <row r="62" spans="1:6" ht="25.5" x14ac:dyDescent="0.25">
      <c r="A62" s="93" t="s">
        <v>416</v>
      </c>
      <c r="B62" s="73" t="s">
        <v>417</v>
      </c>
      <c r="C62" s="73" t="s">
        <v>418</v>
      </c>
      <c r="D62" s="69">
        <v>120000</v>
      </c>
      <c r="E62" s="69">
        <v>0</v>
      </c>
      <c r="F62" s="74">
        <v>57.5</v>
      </c>
    </row>
    <row r="63" spans="1:6" ht="25.5" x14ac:dyDescent="0.25">
      <c r="A63" s="93" t="s">
        <v>419</v>
      </c>
      <c r="B63" s="73" t="s">
        <v>420</v>
      </c>
      <c r="C63" s="73" t="s">
        <v>418</v>
      </c>
      <c r="D63" s="69">
        <v>178600</v>
      </c>
      <c r="E63" s="69">
        <v>0</v>
      </c>
      <c r="F63" s="74">
        <v>57.5</v>
      </c>
    </row>
    <row r="64" spans="1:6" ht="25.5" x14ac:dyDescent="0.25">
      <c r="A64" s="93" t="s">
        <v>421</v>
      </c>
      <c r="B64" s="73" t="s">
        <v>422</v>
      </c>
      <c r="C64" s="73" t="s">
        <v>423</v>
      </c>
      <c r="D64" s="69">
        <v>1624866</v>
      </c>
      <c r="E64" s="69">
        <v>0</v>
      </c>
      <c r="F64" s="74">
        <v>56</v>
      </c>
    </row>
    <row r="65" spans="1:6" ht="38.25" x14ac:dyDescent="0.25">
      <c r="A65" s="93" t="s">
        <v>424</v>
      </c>
      <c r="B65" s="73" t="s">
        <v>425</v>
      </c>
      <c r="C65" s="73" t="s">
        <v>426</v>
      </c>
      <c r="D65" s="69">
        <v>807349</v>
      </c>
      <c r="E65" s="69">
        <v>0</v>
      </c>
      <c r="F65" s="74">
        <v>54.5</v>
      </c>
    </row>
    <row r="66" spans="1:6" x14ac:dyDescent="0.25">
      <c r="A66" s="93" t="s">
        <v>427</v>
      </c>
      <c r="B66" s="73" t="s">
        <v>428</v>
      </c>
      <c r="C66" s="73" t="s">
        <v>284</v>
      </c>
      <c r="D66" s="69">
        <v>919398</v>
      </c>
      <c r="E66" s="69">
        <v>0</v>
      </c>
      <c r="F66" s="74">
        <v>53</v>
      </c>
    </row>
    <row r="67" spans="1:6" x14ac:dyDescent="0.25">
      <c r="A67" s="93" t="s">
        <v>429</v>
      </c>
      <c r="B67" s="73" t="s">
        <v>430</v>
      </c>
      <c r="C67" s="73" t="s">
        <v>284</v>
      </c>
      <c r="D67" s="69">
        <v>460012</v>
      </c>
      <c r="E67" s="69">
        <v>0</v>
      </c>
      <c r="F67" s="74">
        <v>52</v>
      </c>
    </row>
    <row r="68" spans="1:6" x14ac:dyDescent="0.25">
      <c r="A68" s="93" t="s">
        <v>431</v>
      </c>
      <c r="B68" s="73" t="s">
        <v>432</v>
      </c>
      <c r="C68" s="73" t="s">
        <v>58</v>
      </c>
      <c r="D68" s="69">
        <v>2075800</v>
      </c>
      <c r="E68" s="69">
        <v>0</v>
      </c>
      <c r="F68" s="74">
        <v>52</v>
      </c>
    </row>
    <row r="69" spans="1:6" x14ac:dyDescent="0.25">
      <c r="A69" s="93" t="s">
        <v>247</v>
      </c>
      <c r="B69" s="73" t="s">
        <v>248</v>
      </c>
      <c r="C69" s="73" t="s">
        <v>249</v>
      </c>
      <c r="D69" s="69">
        <v>45000</v>
      </c>
      <c r="E69" s="74" t="s">
        <v>246</v>
      </c>
      <c r="F69" s="74"/>
    </row>
    <row r="70" spans="1:6" x14ac:dyDescent="0.25">
      <c r="A70" s="93" t="s">
        <v>250</v>
      </c>
      <c r="B70" s="73" t="s">
        <v>251</v>
      </c>
      <c r="C70" s="73" t="s">
        <v>252</v>
      </c>
      <c r="D70" s="69">
        <v>908000</v>
      </c>
      <c r="E70" s="74" t="s">
        <v>246</v>
      </c>
      <c r="F70" s="74"/>
    </row>
    <row r="71" spans="1:6" ht="51" x14ac:dyDescent="0.25">
      <c r="A71" s="94" t="s">
        <v>238</v>
      </c>
      <c r="B71" s="95" t="s">
        <v>240</v>
      </c>
      <c r="C71" s="95" t="s">
        <v>241</v>
      </c>
      <c r="D71" s="96">
        <v>600500</v>
      </c>
      <c r="E71" s="97" t="s">
        <v>246</v>
      </c>
      <c r="F71" s="97"/>
    </row>
    <row r="72" spans="1:6" x14ac:dyDescent="0.25">
      <c r="A72" s="45" t="s">
        <v>89</v>
      </c>
      <c r="B72" s="92">
        <f>SUBTOTAL(103,Okruh1[Název projektu])</f>
        <v>66</v>
      </c>
      <c r="C72" s="46" t="s">
        <v>90</v>
      </c>
      <c r="D72" s="63">
        <f>SUBTOTAL(109,Okruh1[Požadovaná dotace])</f>
        <v>57441180</v>
      </c>
      <c r="E72" s="38">
        <f>SUBTOTAL(109,Okruh1[Návrh dotace])</f>
        <v>29180790</v>
      </c>
      <c r="F72" s="36"/>
    </row>
  </sheetData>
  <pageMargins left="0.31496062992125984" right="0.31496062992125984" top="0.78740157480314965" bottom="0.78740157480314965" header="0.31496062992125984" footer="0.31496062992125984"/>
  <pageSetup paperSize="9" scale="67" orientation="portrait" r:id="rId1"/>
  <headerFooter>
    <oddHeader>&amp;LOKRUH 1: Projekty kreativního učení realizované ve vzdělávacích institucích&amp;RNPO výzva č. 313/2023  Podpora projektů kreativního učení II</oddHeader>
    <oddFooter>&amp;C&amp;P</oddFooter>
  </headerFooter>
  <ignoredErrors>
    <ignoredError sqref="A6:A71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682C-08B0-449D-BE2B-E87655052A3D}">
  <dimension ref="A1:F153"/>
  <sheetViews>
    <sheetView showGridLines="0" workbookViewId="0">
      <pane ySplit="5" topLeftCell="A6" activePane="bottomLeft" state="frozen"/>
      <selection pane="bottomLeft" activeCell="A3" sqref="A3"/>
    </sheetView>
  </sheetViews>
  <sheetFormatPr defaultColWidth="8.7109375" defaultRowHeight="15" x14ac:dyDescent="0.25"/>
  <cols>
    <col min="1" max="1" width="11.140625" style="1" customWidth="1"/>
    <col min="2" max="3" width="32.5703125" style="2" customWidth="1"/>
    <col min="4" max="4" width="15.7109375" style="2" customWidth="1"/>
    <col min="5" max="5" width="15.7109375" style="114" customWidth="1"/>
    <col min="6" max="6" width="12.7109375" style="3" customWidth="1"/>
    <col min="7" max="16384" width="8.7109375" style="1"/>
  </cols>
  <sheetData>
    <row r="1" spans="1:6" x14ac:dyDescent="0.25">
      <c r="B1" s="1"/>
      <c r="C1" s="1"/>
      <c r="D1" s="1"/>
      <c r="E1" s="9"/>
      <c r="F1" s="5"/>
    </row>
    <row r="2" spans="1:6" x14ac:dyDescent="0.25">
      <c r="A2" s="4" t="s">
        <v>31</v>
      </c>
      <c r="B2" s="4"/>
      <c r="C2" s="1"/>
      <c r="D2" s="1"/>
      <c r="E2" s="9"/>
      <c r="F2" s="5"/>
    </row>
    <row r="3" spans="1:6" x14ac:dyDescent="0.25">
      <c r="A3" s="8" t="s">
        <v>237</v>
      </c>
      <c r="B3" s="7"/>
      <c r="C3" s="1"/>
      <c r="D3" s="1"/>
      <c r="E3" s="9"/>
      <c r="F3" s="5"/>
    </row>
    <row r="4" spans="1:6" x14ac:dyDescent="0.25">
      <c r="A4" s="9"/>
      <c r="B4" s="1"/>
      <c r="C4" s="1"/>
      <c r="D4" s="1"/>
      <c r="E4" s="6" t="s">
        <v>17</v>
      </c>
      <c r="F4" s="5"/>
    </row>
    <row r="5" spans="1:6" s="10" customFormat="1" ht="25.5" x14ac:dyDescent="0.25">
      <c r="A5" s="21" t="s">
        <v>0</v>
      </c>
      <c r="B5" s="22" t="s">
        <v>16</v>
      </c>
      <c r="C5" s="22" t="s">
        <v>1</v>
      </c>
      <c r="D5" s="22" t="s">
        <v>2</v>
      </c>
      <c r="E5" s="22" t="s">
        <v>3</v>
      </c>
      <c r="F5" s="23" t="s">
        <v>827</v>
      </c>
    </row>
    <row r="6" spans="1:6" ht="25.5" x14ac:dyDescent="0.25">
      <c r="A6" s="13" t="s">
        <v>433</v>
      </c>
      <c r="B6" s="11" t="s">
        <v>434</v>
      </c>
      <c r="C6" s="11" t="s">
        <v>435</v>
      </c>
      <c r="D6" s="14">
        <v>259000</v>
      </c>
      <c r="E6" s="19">
        <v>259000</v>
      </c>
      <c r="F6" s="15">
        <v>99.5</v>
      </c>
    </row>
    <row r="7" spans="1:6" ht="38.25" x14ac:dyDescent="0.25">
      <c r="A7" s="13" t="s">
        <v>436</v>
      </c>
      <c r="B7" s="11" t="s">
        <v>437</v>
      </c>
      <c r="C7" s="11" t="s">
        <v>438</v>
      </c>
      <c r="D7" s="14">
        <v>569000</v>
      </c>
      <c r="E7" s="15">
        <v>327000</v>
      </c>
      <c r="F7" s="16">
        <v>93</v>
      </c>
    </row>
    <row r="8" spans="1:6" ht="25.5" x14ac:dyDescent="0.25">
      <c r="A8" s="13" t="s">
        <v>439</v>
      </c>
      <c r="B8" s="11" t="s">
        <v>440</v>
      </c>
      <c r="C8" s="11" t="s">
        <v>441</v>
      </c>
      <c r="D8" s="14">
        <v>337000</v>
      </c>
      <c r="E8" s="15">
        <v>250000</v>
      </c>
      <c r="F8" s="16">
        <v>90.5</v>
      </c>
    </row>
    <row r="9" spans="1:6" x14ac:dyDescent="0.25">
      <c r="A9" s="13" t="s">
        <v>442</v>
      </c>
      <c r="B9" s="11" t="s">
        <v>443</v>
      </c>
      <c r="C9" s="11" t="s">
        <v>351</v>
      </c>
      <c r="D9" s="14">
        <v>263000</v>
      </c>
      <c r="E9" s="19">
        <v>263000</v>
      </c>
      <c r="F9" s="16">
        <v>87.5</v>
      </c>
    </row>
    <row r="10" spans="1:6" x14ac:dyDescent="0.25">
      <c r="A10" s="13" t="s">
        <v>444</v>
      </c>
      <c r="B10" s="11" t="s">
        <v>445</v>
      </c>
      <c r="C10" s="11" t="s">
        <v>205</v>
      </c>
      <c r="D10" s="14">
        <v>521000</v>
      </c>
      <c r="E10" s="15">
        <v>350000</v>
      </c>
      <c r="F10" s="16">
        <v>86.5</v>
      </c>
    </row>
    <row r="11" spans="1:6" ht="25.5" x14ac:dyDescent="0.25">
      <c r="A11" s="13" t="s">
        <v>446</v>
      </c>
      <c r="B11" s="11" t="s">
        <v>447</v>
      </c>
      <c r="C11" s="11" t="s">
        <v>351</v>
      </c>
      <c r="D11" s="14">
        <v>397000</v>
      </c>
      <c r="E11" s="15">
        <v>350000</v>
      </c>
      <c r="F11" s="16">
        <v>85.5</v>
      </c>
    </row>
    <row r="12" spans="1:6" ht="25.5" x14ac:dyDescent="0.25">
      <c r="A12" s="13" t="s">
        <v>448</v>
      </c>
      <c r="B12" s="11" t="s">
        <v>449</v>
      </c>
      <c r="C12" s="11" t="s">
        <v>450</v>
      </c>
      <c r="D12" s="14">
        <v>153009.1</v>
      </c>
      <c r="E12" s="15">
        <v>153000</v>
      </c>
      <c r="F12" s="16">
        <v>85.5</v>
      </c>
    </row>
    <row r="13" spans="1:6" x14ac:dyDescent="0.25">
      <c r="A13" s="13" t="s">
        <v>451</v>
      </c>
      <c r="B13" s="11" t="s">
        <v>452</v>
      </c>
      <c r="C13" s="11" t="s">
        <v>204</v>
      </c>
      <c r="D13" s="14">
        <v>927700</v>
      </c>
      <c r="E13" s="15">
        <v>700000</v>
      </c>
      <c r="F13" s="16">
        <v>84.5</v>
      </c>
    </row>
    <row r="14" spans="1:6" x14ac:dyDescent="0.25">
      <c r="A14" s="13" t="s">
        <v>453</v>
      </c>
      <c r="B14" s="11" t="s">
        <v>454</v>
      </c>
      <c r="C14" s="11" t="s">
        <v>455</v>
      </c>
      <c r="D14" s="14">
        <v>434650</v>
      </c>
      <c r="E14" s="15">
        <v>300000</v>
      </c>
      <c r="F14" s="16">
        <v>83</v>
      </c>
    </row>
    <row r="15" spans="1:6" ht="25.5" x14ac:dyDescent="0.25">
      <c r="A15" s="13" t="s">
        <v>456</v>
      </c>
      <c r="B15" s="11" t="s">
        <v>457</v>
      </c>
      <c r="C15" s="11" t="s">
        <v>458</v>
      </c>
      <c r="D15" s="14">
        <v>429200</v>
      </c>
      <c r="E15" s="15">
        <v>200000</v>
      </c>
      <c r="F15" s="16">
        <v>83</v>
      </c>
    </row>
    <row r="16" spans="1:6" x14ac:dyDescent="0.25">
      <c r="A16" s="13" t="s">
        <v>459</v>
      </c>
      <c r="B16" s="11" t="s">
        <v>460</v>
      </c>
      <c r="C16" s="11" t="s">
        <v>461</v>
      </c>
      <c r="D16" s="14">
        <v>145000</v>
      </c>
      <c r="E16" s="15">
        <v>145000</v>
      </c>
      <c r="F16" s="16">
        <v>83</v>
      </c>
    </row>
    <row r="17" spans="1:6" ht="25.5" x14ac:dyDescent="0.25">
      <c r="A17" s="13" t="s">
        <v>462</v>
      </c>
      <c r="B17" s="11" t="s">
        <v>463</v>
      </c>
      <c r="C17" s="11" t="s">
        <v>464</v>
      </c>
      <c r="D17" s="14">
        <v>361661</v>
      </c>
      <c r="E17" s="15">
        <v>285000</v>
      </c>
      <c r="F17" s="16">
        <v>82.5</v>
      </c>
    </row>
    <row r="18" spans="1:6" ht="25.5" x14ac:dyDescent="0.25">
      <c r="A18" s="13" t="s">
        <v>465</v>
      </c>
      <c r="B18" s="11" t="s">
        <v>466</v>
      </c>
      <c r="C18" s="11" t="s">
        <v>467</v>
      </c>
      <c r="D18" s="14">
        <v>530000</v>
      </c>
      <c r="E18" s="15">
        <v>282000</v>
      </c>
      <c r="F18" s="16">
        <v>82.5</v>
      </c>
    </row>
    <row r="19" spans="1:6" ht="25.5" x14ac:dyDescent="0.25">
      <c r="A19" s="13" t="s">
        <v>468</v>
      </c>
      <c r="B19" s="11" t="s">
        <v>469</v>
      </c>
      <c r="C19" s="11" t="s">
        <v>470</v>
      </c>
      <c r="D19" s="14">
        <v>122216</v>
      </c>
      <c r="E19" s="15">
        <v>122000</v>
      </c>
      <c r="F19" s="16">
        <v>82</v>
      </c>
    </row>
    <row r="20" spans="1:6" x14ac:dyDescent="0.25">
      <c r="A20" s="115" t="s">
        <v>471</v>
      </c>
      <c r="B20" s="18" t="s">
        <v>472</v>
      </c>
      <c r="C20" s="18" t="s">
        <v>473</v>
      </c>
      <c r="D20" s="20">
        <v>803000</v>
      </c>
      <c r="E20" s="55">
        <v>563000</v>
      </c>
      <c r="F20" s="55">
        <v>82</v>
      </c>
    </row>
    <row r="21" spans="1:6" ht="25.5" x14ac:dyDescent="0.25">
      <c r="A21" s="13" t="s">
        <v>474</v>
      </c>
      <c r="B21" s="11" t="s">
        <v>475</v>
      </c>
      <c r="C21" s="11" t="s">
        <v>476</v>
      </c>
      <c r="D21" s="14">
        <v>762405</v>
      </c>
      <c r="E21" s="15">
        <v>300000</v>
      </c>
      <c r="F21" s="16">
        <v>81.5</v>
      </c>
    </row>
    <row r="22" spans="1:6" ht="25.5" x14ac:dyDescent="0.25">
      <c r="A22" s="13" t="s">
        <v>477</v>
      </c>
      <c r="B22" s="11" t="s">
        <v>478</v>
      </c>
      <c r="C22" s="11" t="s">
        <v>479</v>
      </c>
      <c r="D22" s="14">
        <v>905900</v>
      </c>
      <c r="E22" s="15">
        <v>600000</v>
      </c>
      <c r="F22" s="16">
        <v>81</v>
      </c>
    </row>
    <row r="23" spans="1:6" x14ac:dyDescent="0.25">
      <c r="A23" s="13" t="s">
        <v>480</v>
      </c>
      <c r="B23" s="11" t="s">
        <v>481</v>
      </c>
      <c r="C23" s="11" t="s">
        <v>482</v>
      </c>
      <c r="D23" s="14">
        <v>437500</v>
      </c>
      <c r="E23" s="15">
        <v>300000</v>
      </c>
      <c r="F23" s="16">
        <v>81</v>
      </c>
    </row>
    <row r="24" spans="1:6" ht="25.5" x14ac:dyDescent="0.25">
      <c r="A24" s="13" t="s">
        <v>483</v>
      </c>
      <c r="B24" s="11" t="s">
        <v>484</v>
      </c>
      <c r="C24" s="11" t="s">
        <v>476</v>
      </c>
      <c r="D24" s="14">
        <v>783875</v>
      </c>
      <c r="E24" s="15">
        <v>200000</v>
      </c>
      <c r="F24" s="16">
        <v>80.5</v>
      </c>
    </row>
    <row r="25" spans="1:6" x14ac:dyDescent="0.25">
      <c r="A25" s="50" t="s">
        <v>485</v>
      </c>
      <c r="B25" s="47" t="s">
        <v>486</v>
      </c>
      <c r="C25" s="47" t="s">
        <v>228</v>
      </c>
      <c r="D25" s="59">
        <v>459855</v>
      </c>
      <c r="E25" s="15">
        <v>200000</v>
      </c>
      <c r="F25" s="16">
        <v>80.5</v>
      </c>
    </row>
    <row r="26" spans="1:6" ht="25.5" x14ac:dyDescent="0.25">
      <c r="A26" s="50" t="s">
        <v>487</v>
      </c>
      <c r="B26" s="47" t="s">
        <v>488</v>
      </c>
      <c r="C26" s="47" t="s">
        <v>489</v>
      </c>
      <c r="D26" s="59">
        <v>131000</v>
      </c>
      <c r="E26" s="15">
        <v>131000</v>
      </c>
      <c r="F26" s="16">
        <v>80.5</v>
      </c>
    </row>
    <row r="27" spans="1:6" s="10" customFormat="1" ht="25.5" x14ac:dyDescent="0.25">
      <c r="A27" s="116" t="s">
        <v>490</v>
      </c>
      <c r="B27" s="47" t="s">
        <v>491</v>
      </c>
      <c r="C27" s="47" t="s">
        <v>492</v>
      </c>
      <c r="D27" s="59">
        <v>233304</v>
      </c>
      <c r="E27" s="15">
        <v>233304</v>
      </c>
      <c r="F27" s="16">
        <v>80.5</v>
      </c>
    </row>
    <row r="28" spans="1:6" x14ac:dyDescent="0.25">
      <c r="A28" s="50" t="s">
        <v>493</v>
      </c>
      <c r="B28" s="47" t="s">
        <v>494</v>
      </c>
      <c r="C28" s="47" t="s">
        <v>495</v>
      </c>
      <c r="D28" s="59">
        <v>255000</v>
      </c>
      <c r="E28" s="15">
        <v>255000</v>
      </c>
      <c r="F28" s="16">
        <v>80.5</v>
      </c>
    </row>
    <row r="29" spans="1:6" ht="25.5" x14ac:dyDescent="0.25">
      <c r="A29" s="50" t="s">
        <v>496</v>
      </c>
      <c r="B29" s="47" t="s">
        <v>497</v>
      </c>
      <c r="C29" s="47" t="s">
        <v>498</v>
      </c>
      <c r="D29" s="59">
        <v>969825</v>
      </c>
      <c r="E29" s="15">
        <v>500000</v>
      </c>
      <c r="F29" s="16">
        <v>79.5</v>
      </c>
    </row>
    <row r="30" spans="1:6" ht="38.25" x14ac:dyDescent="0.25">
      <c r="A30" s="50" t="s">
        <v>499</v>
      </c>
      <c r="B30" s="47" t="s">
        <v>500</v>
      </c>
      <c r="C30" s="47" t="s">
        <v>205</v>
      </c>
      <c r="D30" s="59">
        <v>774000</v>
      </c>
      <c r="E30" s="15">
        <v>283000</v>
      </c>
      <c r="F30" s="16">
        <v>79.5</v>
      </c>
    </row>
    <row r="31" spans="1:6" ht="25.5" x14ac:dyDescent="0.25">
      <c r="A31" s="50" t="s">
        <v>501</v>
      </c>
      <c r="B31" s="47" t="s">
        <v>502</v>
      </c>
      <c r="C31" s="47" t="s">
        <v>55</v>
      </c>
      <c r="D31" s="59">
        <v>69200</v>
      </c>
      <c r="E31" s="15">
        <v>69000</v>
      </c>
      <c r="F31" s="16">
        <v>79</v>
      </c>
    </row>
    <row r="32" spans="1:6" x14ac:dyDescent="0.25">
      <c r="A32" s="51" t="s">
        <v>503</v>
      </c>
      <c r="B32" s="48" t="s">
        <v>504</v>
      </c>
      <c r="C32" s="48" t="s">
        <v>505</v>
      </c>
      <c r="D32" s="60">
        <v>1595514</v>
      </c>
      <c r="E32" s="15">
        <v>1100000</v>
      </c>
      <c r="F32" s="16">
        <v>78.5</v>
      </c>
    </row>
    <row r="33" spans="1:6" ht="25.5" x14ac:dyDescent="0.25">
      <c r="A33" s="50" t="s">
        <v>506</v>
      </c>
      <c r="B33" s="47" t="s">
        <v>507</v>
      </c>
      <c r="C33" s="47" t="s">
        <v>508</v>
      </c>
      <c r="D33" s="59">
        <v>146000</v>
      </c>
      <c r="E33" s="15">
        <v>146000</v>
      </c>
      <c r="F33" s="16">
        <v>77.5</v>
      </c>
    </row>
    <row r="34" spans="1:6" ht="38.25" x14ac:dyDescent="0.25">
      <c r="A34" s="50" t="s">
        <v>509</v>
      </c>
      <c r="B34" s="47" t="s">
        <v>510</v>
      </c>
      <c r="C34" s="47" t="s">
        <v>511</v>
      </c>
      <c r="D34" s="59">
        <v>872630</v>
      </c>
      <c r="E34" s="15">
        <v>500000</v>
      </c>
      <c r="F34" s="16">
        <v>77</v>
      </c>
    </row>
    <row r="35" spans="1:6" ht="38.25" x14ac:dyDescent="0.25">
      <c r="A35" s="50" t="s">
        <v>512</v>
      </c>
      <c r="B35" s="47" t="s">
        <v>513</v>
      </c>
      <c r="C35" s="47" t="s">
        <v>514</v>
      </c>
      <c r="D35" s="59">
        <v>168500</v>
      </c>
      <c r="E35" s="15">
        <v>120000</v>
      </c>
      <c r="F35" s="16">
        <v>77</v>
      </c>
    </row>
    <row r="36" spans="1:6" x14ac:dyDescent="0.25">
      <c r="A36" s="50" t="s">
        <v>515</v>
      </c>
      <c r="B36" s="47" t="s">
        <v>516</v>
      </c>
      <c r="C36" s="47" t="s">
        <v>517</v>
      </c>
      <c r="D36" s="59">
        <v>796200</v>
      </c>
      <c r="E36" s="15">
        <v>500000</v>
      </c>
      <c r="F36" s="16">
        <v>76.5</v>
      </c>
    </row>
    <row r="37" spans="1:6" ht="38.25" x14ac:dyDescent="0.25">
      <c r="A37" s="50" t="s">
        <v>518</v>
      </c>
      <c r="B37" s="47" t="s">
        <v>519</v>
      </c>
      <c r="C37" s="47" t="s">
        <v>520</v>
      </c>
      <c r="D37" s="59">
        <v>220000</v>
      </c>
      <c r="E37" s="15">
        <v>160000</v>
      </c>
      <c r="F37" s="16">
        <v>76.5</v>
      </c>
    </row>
    <row r="38" spans="1:6" s="10" customFormat="1" ht="12.75" x14ac:dyDescent="0.25">
      <c r="A38" s="116" t="s">
        <v>521</v>
      </c>
      <c r="B38" s="47" t="s">
        <v>522</v>
      </c>
      <c r="C38" s="47" t="s">
        <v>523</v>
      </c>
      <c r="D38" s="59">
        <v>1360084</v>
      </c>
      <c r="E38" s="15">
        <v>400000</v>
      </c>
      <c r="F38" s="16">
        <v>76.5</v>
      </c>
    </row>
    <row r="39" spans="1:6" ht="38.25" x14ac:dyDescent="0.25">
      <c r="A39" s="50" t="s">
        <v>524</v>
      </c>
      <c r="B39" s="47" t="s">
        <v>525</v>
      </c>
      <c r="C39" s="47" t="s">
        <v>8</v>
      </c>
      <c r="D39" s="59">
        <v>386000</v>
      </c>
      <c r="E39" s="15">
        <v>270000</v>
      </c>
      <c r="F39" s="16">
        <v>76.5</v>
      </c>
    </row>
    <row r="40" spans="1:6" ht="25.5" x14ac:dyDescent="0.25">
      <c r="A40" s="50" t="s">
        <v>526</v>
      </c>
      <c r="B40" s="47" t="s">
        <v>527</v>
      </c>
      <c r="C40" s="47" t="s">
        <v>528</v>
      </c>
      <c r="D40" s="59">
        <v>306000</v>
      </c>
      <c r="E40" s="15">
        <v>306000</v>
      </c>
      <c r="F40" s="16">
        <v>76.5</v>
      </c>
    </row>
    <row r="41" spans="1:6" ht="25.5" x14ac:dyDescent="0.25">
      <c r="A41" s="50" t="s">
        <v>529</v>
      </c>
      <c r="B41" s="47" t="s">
        <v>530</v>
      </c>
      <c r="C41" s="47" t="s">
        <v>531</v>
      </c>
      <c r="D41" s="59">
        <v>274000</v>
      </c>
      <c r="E41" s="15">
        <v>190000</v>
      </c>
      <c r="F41" s="16">
        <v>76</v>
      </c>
    </row>
    <row r="42" spans="1:6" ht="25.5" x14ac:dyDescent="0.25">
      <c r="A42" s="50" t="s">
        <v>532</v>
      </c>
      <c r="B42" s="47" t="s">
        <v>533</v>
      </c>
      <c r="C42" s="47" t="s">
        <v>534</v>
      </c>
      <c r="D42" s="59">
        <v>31050</v>
      </c>
      <c r="E42" s="15">
        <v>31000</v>
      </c>
      <c r="F42" s="16">
        <v>76</v>
      </c>
    </row>
    <row r="43" spans="1:6" s="10" customFormat="1" ht="25.5" x14ac:dyDescent="0.25">
      <c r="A43" s="116" t="s">
        <v>535</v>
      </c>
      <c r="B43" s="47" t="s">
        <v>536</v>
      </c>
      <c r="C43" s="47" t="s">
        <v>537</v>
      </c>
      <c r="D43" s="59">
        <v>104100</v>
      </c>
      <c r="E43" s="15">
        <v>104000</v>
      </c>
      <c r="F43" s="15">
        <v>75</v>
      </c>
    </row>
    <row r="44" spans="1:6" ht="25.5" x14ac:dyDescent="0.25">
      <c r="A44" s="117" t="s">
        <v>538</v>
      </c>
      <c r="B44" s="56" t="s">
        <v>539</v>
      </c>
      <c r="C44" s="56" t="s">
        <v>540</v>
      </c>
      <c r="D44" s="62">
        <v>399297.51</v>
      </c>
      <c r="E44" s="33">
        <v>200000</v>
      </c>
      <c r="F44" s="35">
        <v>74.5</v>
      </c>
    </row>
    <row r="45" spans="1:6" ht="25.5" x14ac:dyDescent="0.25">
      <c r="A45" s="50" t="s">
        <v>541</v>
      </c>
      <c r="B45" s="47" t="s">
        <v>542</v>
      </c>
      <c r="C45" s="47" t="s">
        <v>543</v>
      </c>
      <c r="D45" s="59">
        <v>502000</v>
      </c>
      <c r="E45" s="15">
        <v>300000</v>
      </c>
      <c r="F45" s="16">
        <v>74.5</v>
      </c>
    </row>
    <row r="46" spans="1:6" ht="25.5" x14ac:dyDescent="0.25">
      <c r="A46" s="50" t="s">
        <v>544</v>
      </c>
      <c r="B46" s="47" t="s">
        <v>545</v>
      </c>
      <c r="C46" s="47" t="s">
        <v>458</v>
      </c>
      <c r="D46" s="59">
        <v>587800</v>
      </c>
      <c r="E46" s="15">
        <v>300000</v>
      </c>
      <c r="F46" s="16">
        <v>73.5</v>
      </c>
    </row>
    <row r="47" spans="1:6" x14ac:dyDescent="0.25">
      <c r="A47" s="50" t="s">
        <v>546</v>
      </c>
      <c r="B47" s="47" t="s">
        <v>547</v>
      </c>
      <c r="C47" s="47" t="s">
        <v>548</v>
      </c>
      <c r="D47" s="59">
        <v>303200</v>
      </c>
      <c r="E47" s="15">
        <v>250000</v>
      </c>
      <c r="F47" s="16">
        <v>73.5</v>
      </c>
    </row>
    <row r="48" spans="1:6" x14ac:dyDescent="0.25">
      <c r="A48" s="50" t="s">
        <v>549</v>
      </c>
      <c r="B48" s="47" t="s">
        <v>550</v>
      </c>
      <c r="C48" s="47" t="s">
        <v>365</v>
      </c>
      <c r="D48" s="59">
        <v>618000</v>
      </c>
      <c r="E48" s="15">
        <v>432000</v>
      </c>
      <c r="F48" s="16">
        <v>73.5</v>
      </c>
    </row>
    <row r="49" spans="1:6" x14ac:dyDescent="0.25">
      <c r="A49" s="50" t="s">
        <v>551</v>
      </c>
      <c r="B49" s="47" t="s">
        <v>552</v>
      </c>
      <c r="C49" s="47" t="s">
        <v>553</v>
      </c>
      <c r="D49" s="59">
        <v>305000</v>
      </c>
      <c r="E49" s="15">
        <v>305000</v>
      </c>
      <c r="F49" s="16">
        <v>73</v>
      </c>
    </row>
    <row r="50" spans="1:6" ht="38.25" x14ac:dyDescent="0.25">
      <c r="A50" s="50" t="s">
        <v>554</v>
      </c>
      <c r="B50" s="47" t="s">
        <v>555</v>
      </c>
      <c r="C50" s="47" t="s">
        <v>556</v>
      </c>
      <c r="D50" s="59">
        <v>801500</v>
      </c>
      <c r="E50" s="15">
        <v>300000</v>
      </c>
      <c r="F50" s="16">
        <v>73</v>
      </c>
    </row>
    <row r="51" spans="1:6" x14ac:dyDescent="0.25">
      <c r="A51" s="50" t="s">
        <v>557</v>
      </c>
      <c r="B51" s="47" t="s">
        <v>558</v>
      </c>
      <c r="C51" s="47" t="s">
        <v>559</v>
      </c>
      <c r="D51" s="59">
        <v>410200</v>
      </c>
      <c r="E51" s="15">
        <v>250000</v>
      </c>
      <c r="F51" s="16">
        <v>73</v>
      </c>
    </row>
    <row r="52" spans="1:6" ht="25.5" x14ac:dyDescent="0.25">
      <c r="A52" s="50" t="s">
        <v>560</v>
      </c>
      <c r="B52" s="47" t="s">
        <v>561</v>
      </c>
      <c r="C52" s="47" t="s">
        <v>562</v>
      </c>
      <c r="D52" s="59">
        <v>521425</v>
      </c>
      <c r="E52" s="15">
        <v>200000</v>
      </c>
      <c r="F52" s="16">
        <v>72.5</v>
      </c>
    </row>
    <row r="53" spans="1:6" ht="25.5" x14ac:dyDescent="0.25">
      <c r="A53" s="50" t="s">
        <v>563</v>
      </c>
      <c r="B53" s="47" t="s">
        <v>564</v>
      </c>
      <c r="C53" s="47" t="s">
        <v>565</v>
      </c>
      <c r="D53" s="59">
        <v>326893.48</v>
      </c>
      <c r="E53" s="15">
        <v>215000</v>
      </c>
      <c r="F53" s="16">
        <v>72.5</v>
      </c>
    </row>
    <row r="54" spans="1:6" x14ac:dyDescent="0.25">
      <c r="A54" s="50" t="s">
        <v>566</v>
      </c>
      <c r="B54" s="47" t="s">
        <v>567</v>
      </c>
      <c r="C54" s="47" t="s">
        <v>568</v>
      </c>
      <c r="D54" s="59">
        <v>1537270</v>
      </c>
      <c r="E54" s="15">
        <v>700000</v>
      </c>
      <c r="F54" s="16">
        <v>72</v>
      </c>
    </row>
    <row r="55" spans="1:6" ht="38.25" x14ac:dyDescent="0.25">
      <c r="A55" s="50" t="s">
        <v>569</v>
      </c>
      <c r="B55" s="47" t="s">
        <v>570</v>
      </c>
      <c r="C55" s="47" t="s">
        <v>13</v>
      </c>
      <c r="D55" s="59">
        <v>710000</v>
      </c>
      <c r="E55" s="15">
        <v>500000</v>
      </c>
      <c r="F55" s="16">
        <v>72</v>
      </c>
    </row>
    <row r="56" spans="1:6" ht="25.5" x14ac:dyDescent="0.25">
      <c r="A56" s="50" t="s">
        <v>571</v>
      </c>
      <c r="B56" s="47" t="s">
        <v>572</v>
      </c>
      <c r="C56" s="47" t="s">
        <v>573</v>
      </c>
      <c r="D56" s="59">
        <v>2750000</v>
      </c>
      <c r="E56" s="15">
        <v>1100000</v>
      </c>
      <c r="F56" s="16">
        <v>72</v>
      </c>
    </row>
    <row r="57" spans="1:6" x14ac:dyDescent="0.25">
      <c r="A57" s="50" t="s">
        <v>574</v>
      </c>
      <c r="B57" s="47" t="s">
        <v>575</v>
      </c>
      <c r="C57" s="47" t="s">
        <v>314</v>
      </c>
      <c r="D57" s="59">
        <v>730980</v>
      </c>
      <c r="E57" s="15">
        <v>500000</v>
      </c>
      <c r="F57" s="16">
        <v>71.5</v>
      </c>
    </row>
    <row r="58" spans="1:6" s="10" customFormat="1" ht="12.75" x14ac:dyDescent="0.25">
      <c r="A58" s="116" t="s">
        <v>576</v>
      </c>
      <c r="B58" s="47" t="s">
        <v>577</v>
      </c>
      <c r="C58" s="47" t="s">
        <v>85</v>
      </c>
      <c r="D58" s="59">
        <v>833000</v>
      </c>
      <c r="E58" s="15">
        <v>700000</v>
      </c>
      <c r="F58" s="16">
        <v>71.5</v>
      </c>
    </row>
    <row r="59" spans="1:6" ht="38.25" x14ac:dyDescent="0.25">
      <c r="A59" s="50" t="s">
        <v>578</v>
      </c>
      <c r="B59" s="47" t="s">
        <v>579</v>
      </c>
      <c r="C59" s="47" t="s">
        <v>580</v>
      </c>
      <c r="D59" s="59">
        <v>1400000</v>
      </c>
      <c r="E59" s="15">
        <v>900000</v>
      </c>
      <c r="F59" s="16">
        <v>71.5</v>
      </c>
    </row>
    <row r="60" spans="1:6" x14ac:dyDescent="0.25">
      <c r="A60" s="50" t="s">
        <v>581</v>
      </c>
      <c r="B60" s="47" t="s">
        <v>582</v>
      </c>
      <c r="C60" s="47" t="s">
        <v>482</v>
      </c>
      <c r="D60" s="59">
        <v>697000</v>
      </c>
      <c r="E60" s="15">
        <v>350000</v>
      </c>
      <c r="F60" s="16">
        <v>71</v>
      </c>
    </row>
    <row r="61" spans="1:6" x14ac:dyDescent="0.25">
      <c r="A61" s="50" t="s">
        <v>583</v>
      </c>
      <c r="B61" s="11" t="s">
        <v>584</v>
      </c>
      <c r="C61" s="11" t="s">
        <v>585</v>
      </c>
      <c r="D61" s="59">
        <v>717850</v>
      </c>
      <c r="E61" s="111">
        <v>350000</v>
      </c>
      <c r="F61" s="14">
        <v>70.5</v>
      </c>
    </row>
    <row r="62" spans="1:6" ht="25.5" x14ac:dyDescent="0.25">
      <c r="A62" s="50" t="s">
        <v>586</v>
      </c>
      <c r="B62" s="11" t="s">
        <v>587</v>
      </c>
      <c r="C62" s="11" t="s">
        <v>218</v>
      </c>
      <c r="D62" s="59">
        <v>107800</v>
      </c>
      <c r="E62" s="111">
        <v>107000</v>
      </c>
      <c r="F62" s="14">
        <v>70.5</v>
      </c>
    </row>
    <row r="63" spans="1:6" ht="25.5" x14ac:dyDescent="0.25">
      <c r="A63" s="50" t="s">
        <v>588</v>
      </c>
      <c r="B63" s="11" t="s">
        <v>589</v>
      </c>
      <c r="C63" s="11" t="s">
        <v>590</v>
      </c>
      <c r="D63" s="59">
        <v>994256</v>
      </c>
      <c r="E63" s="111">
        <v>700000</v>
      </c>
      <c r="F63" s="14">
        <v>70</v>
      </c>
    </row>
    <row r="64" spans="1:6" ht="25.5" x14ac:dyDescent="0.25">
      <c r="A64" s="50" t="s">
        <v>591</v>
      </c>
      <c r="B64" s="11" t="s">
        <v>592</v>
      </c>
      <c r="C64" s="11" t="s">
        <v>593</v>
      </c>
      <c r="D64" s="59">
        <v>823500.91</v>
      </c>
      <c r="E64" s="111">
        <v>546000</v>
      </c>
      <c r="F64" s="14">
        <v>69</v>
      </c>
    </row>
    <row r="65" spans="1:6" ht="25.5" x14ac:dyDescent="0.25">
      <c r="A65" s="50" t="s">
        <v>594</v>
      </c>
      <c r="B65" s="11" t="s">
        <v>595</v>
      </c>
      <c r="C65" s="11" t="s">
        <v>593</v>
      </c>
      <c r="D65" s="59">
        <v>421621</v>
      </c>
      <c r="E65" s="111">
        <v>200000</v>
      </c>
      <c r="F65" s="14">
        <v>69</v>
      </c>
    </row>
    <row r="66" spans="1:6" x14ac:dyDescent="0.25">
      <c r="A66" s="50" t="s">
        <v>596</v>
      </c>
      <c r="B66" s="11" t="s">
        <v>597</v>
      </c>
      <c r="C66" s="11" t="s">
        <v>4</v>
      </c>
      <c r="D66" s="59">
        <v>940000</v>
      </c>
      <c r="E66" s="111">
        <v>600000</v>
      </c>
      <c r="F66" s="14">
        <v>68.5</v>
      </c>
    </row>
    <row r="67" spans="1:6" ht="38.25" x14ac:dyDescent="0.25">
      <c r="A67" s="50" t="s">
        <v>598</v>
      </c>
      <c r="B67" s="11" t="s">
        <v>599</v>
      </c>
      <c r="C67" s="11" t="s">
        <v>600</v>
      </c>
      <c r="D67" s="59">
        <v>4304600</v>
      </c>
      <c r="E67" s="111">
        <v>500000</v>
      </c>
      <c r="F67" s="14">
        <v>67.5</v>
      </c>
    </row>
    <row r="68" spans="1:6" ht="25.5" x14ac:dyDescent="0.25">
      <c r="A68" s="50" t="s">
        <v>601</v>
      </c>
      <c r="B68" s="11" t="s">
        <v>602</v>
      </c>
      <c r="C68" s="11" t="s">
        <v>603</v>
      </c>
      <c r="D68" s="59">
        <v>1136424</v>
      </c>
      <c r="E68" s="111">
        <v>700000</v>
      </c>
      <c r="F68" s="14">
        <v>67.5</v>
      </c>
    </row>
    <row r="69" spans="1:6" x14ac:dyDescent="0.25">
      <c r="A69" s="50" t="s">
        <v>604</v>
      </c>
      <c r="B69" s="11" t="s">
        <v>605</v>
      </c>
      <c r="C69" s="11" t="s">
        <v>12</v>
      </c>
      <c r="D69" s="59">
        <v>483777</v>
      </c>
      <c r="E69" s="111">
        <v>483000</v>
      </c>
      <c r="F69" s="14">
        <v>67</v>
      </c>
    </row>
    <row r="70" spans="1:6" x14ac:dyDescent="0.25">
      <c r="A70" s="50" t="s">
        <v>606</v>
      </c>
      <c r="B70" s="11" t="s">
        <v>607</v>
      </c>
      <c r="C70" s="11" t="s">
        <v>608</v>
      </c>
      <c r="D70" s="59">
        <v>437020</v>
      </c>
      <c r="E70" s="111">
        <v>400000</v>
      </c>
      <c r="F70" s="14">
        <v>67</v>
      </c>
    </row>
    <row r="71" spans="1:6" ht="25.5" x14ac:dyDescent="0.25">
      <c r="A71" s="50" t="s">
        <v>609</v>
      </c>
      <c r="B71" s="11" t="s">
        <v>610</v>
      </c>
      <c r="C71" s="11" t="s">
        <v>611</v>
      </c>
      <c r="D71" s="59">
        <v>410000</v>
      </c>
      <c r="E71" s="111">
        <v>210000</v>
      </c>
      <c r="F71" s="14">
        <v>67</v>
      </c>
    </row>
    <row r="72" spans="1:6" ht="25.5" x14ac:dyDescent="0.25">
      <c r="A72" s="50" t="s">
        <v>612</v>
      </c>
      <c r="B72" s="11" t="s">
        <v>613</v>
      </c>
      <c r="C72" s="11" t="s">
        <v>614</v>
      </c>
      <c r="D72" s="59">
        <v>877400</v>
      </c>
      <c r="E72" s="111">
        <v>400000</v>
      </c>
      <c r="F72" s="14">
        <v>66</v>
      </c>
    </row>
    <row r="73" spans="1:6" x14ac:dyDescent="0.25">
      <c r="A73" s="50" t="s">
        <v>615</v>
      </c>
      <c r="B73" s="11" t="s">
        <v>616</v>
      </c>
      <c r="C73" s="11" t="s">
        <v>617</v>
      </c>
      <c r="D73" s="59">
        <v>195000</v>
      </c>
      <c r="E73" s="111">
        <v>195000</v>
      </c>
      <c r="F73" s="14">
        <v>65.5</v>
      </c>
    </row>
    <row r="74" spans="1:6" ht="25.5" x14ac:dyDescent="0.25">
      <c r="A74" s="50" t="s">
        <v>618</v>
      </c>
      <c r="B74" s="11" t="s">
        <v>619</v>
      </c>
      <c r="C74" s="11" t="s">
        <v>290</v>
      </c>
      <c r="D74" s="59">
        <v>1460000</v>
      </c>
      <c r="E74" s="111">
        <v>400000</v>
      </c>
      <c r="F74" s="14">
        <v>65.5</v>
      </c>
    </row>
    <row r="75" spans="1:6" ht="25.5" x14ac:dyDescent="0.25">
      <c r="A75" s="50" t="s">
        <v>620</v>
      </c>
      <c r="B75" s="11" t="s">
        <v>621</v>
      </c>
      <c r="C75" s="11" t="s">
        <v>622</v>
      </c>
      <c r="D75" s="59">
        <v>1622900</v>
      </c>
      <c r="E75" s="111">
        <v>1100000</v>
      </c>
      <c r="F75" s="14">
        <v>65</v>
      </c>
    </row>
    <row r="76" spans="1:6" x14ac:dyDescent="0.25">
      <c r="A76" s="50" t="s">
        <v>623</v>
      </c>
      <c r="B76" s="11" t="s">
        <v>624</v>
      </c>
      <c r="C76" s="11" t="s">
        <v>625</v>
      </c>
      <c r="D76" s="59">
        <v>2000000</v>
      </c>
      <c r="E76" s="111">
        <v>700000</v>
      </c>
      <c r="F76" s="14">
        <v>65</v>
      </c>
    </row>
    <row r="77" spans="1:6" x14ac:dyDescent="0.25">
      <c r="A77" s="50" t="s">
        <v>626</v>
      </c>
      <c r="B77" s="11" t="s">
        <v>627</v>
      </c>
      <c r="C77" s="11" t="s">
        <v>314</v>
      </c>
      <c r="D77" s="59">
        <v>539312</v>
      </c>
      <c r="E77" s="111">
        <v>200000</v>
      </c>
      <c r="F77" s="14">
        <v>65</v>
      </c>
    </row>
    <row r="78" spans="1:6" ht="25.5" x14ac:dyDescent="0.25">
      <c r="A78" s="50" t="s">
        <v>628</v>
      </c>
      <c r="B78" s="11" t="s">
        <v>629</v>
      </c>
      <c r="C78" s="11" t="s">
        <v>630</v>
      </c>
      <c r="D78" s="59">
        <v>292000</v>
      </c>
      <c r="E78" s="111">
        <v>106000</v>
      </c>
      <c r="F78" s="14">
        <v>63</v>
      </c>
    </row>
    <row r="79" spans="1:6" ht="25.5" x14ac:dyDescent="0.25">
      <c r="A79" s="50" t="s">
        <v>631</v>
      </c>
      <c r="B79" s="11" t="s">
        <v>632</v>
      </c>
      <c r="C79" s="11" t="s">
        <v>508</v>
      </c>
      <c r="D79" s="59">
        <v>104500</v>
      </c>
      <c r="E79" s="111">
        <v>45000</v>
      </c>
      <c r="F79" s="14">
        <v>62.5</v>
      </c>
    </row>
    <row r="80" spans="1:6" ht="25.5" x14ac:dyDescent="0.25">
      <c r="A80" s="50" t="s">
        <v>633</v>
      </c>
      <c r="B80" s="11" t="s">
        <v>634</v>
      </c>
      <c r="C80" s="11" t="s">
        <v>635</v>
      </c>
      <c r="D80" s="59">
        <v>5274533</v>
      </c>
      <c r="E80" s="111">
        <v>1700000</v>
      </c>
      <c r="F80" s="14">
        <v>61</v>
      </c>
    </row>
    <row r="81" spans="1:6" ht="25.5" x14ac:dyDescent="0.25">
      <c r="A81" s="50" t="s">
        <v>636</v>
      </c>
      <c r="B81" s="11" t="s">
        <v>637</v>
      </c>
      <c r="C81" s="11" t="s">
        <v>638</v>
      </c>
      <c r="D81" s="59">
        <v>1015750</v>
      </c>
      <c r="E81" s="111">
        <v>100000</v>
      </c>
      <c r="F81" s="14">
        <v>61</v>
      </c>
    </row>
    <row r="82" spans="1:6" ht="25.5" x14ac:dyDescent="0.25">
      <c r="A82" s="50" t="s">
        <v>639</v>
      </c>
      <c r="B82" s="11" t="s">
        <v>640</v>
      </c>
      <c r="C82" s="11" t="s">
        <v>641</v>
      </c>
      <c r="D82" s="59">
        <v>283840</v>
      </c>
      <c r="E82" s="111">
        <v>150000</v>
      </c>
      <c r="F82" s="14">
        <v>60</v>
      </c>
    </row>
    <row r="83" spans="1:6" ht="26.25" thickBot="1" x14ac:dyDescent="0.3">
      <c r="A83" s="107" t="s">
        <v>642</v>
      </c>
      <c r="B83" s="31" t="s">
        <v>643</v>
      </c>
      <c r="C83" s="31" t="s">
        <v>644</v>
      </c>
      <c r="D83" s="61">
        <v>456000</v>
      </c>
      <c r="E83" s="112">
        <v>150000</v>
      </c>
      <c r="F83" s="32">
        <v>60</v>
      </c>
    </row>
    <row r="84" spans="1:6" ht="26.25" thickTop="1" x14ac:dyDescent="0.25">
      <c r="A84" s="106" t="s">
        <v>645</v>
      </c>
      <c r="B84" s="108" t="s">
        <v>646</v>
      </c>
      <c r="C84" s="108" t="s">
        <v>647</v>
      </c>
      <c r="D84" s="109">
        <v>475000</v>
      </c>
      <c r="E84" s="109">
        <v>0</v>
      </c>
      <c r="F84" s="110">
        <v>59</v>
      </c>
    </row>
    <row r="85" spans="1:6" ht="25.5" x14ac:dyDescent="0.25">
      <c r="A85" s="98" t="s">
        <v>648</v>
      </c>
      <c r="B85" s="99" t="s">
        <v>649</v>
      </c>
      <c r="C85" s="99" t="s">
        <v>650</v>
      </c>
      <c r="D85" s="100">
        <v>14000</v>
      </c>
      <c r="E85" s="100">
        <v>0</v>
      </c>
      <c r="F85" s="101">
        <v>59</v>
      </c>
    </row>
    <row r="86" spans="1:6" x14ac:dyDescent="0.25">
      <c r="A86" s="98" t="s">
        <v>651</v>
      </c>
      <c r="B86" s="99" t="s">
        <v>652</v>
      </c>
      <c r="C86" s="99" t="s">
        <v>653</v>
      </c>
      <c r="D86" s="100">
        <v>1709000</v>
      </c>
      <c r="E86" s="100">
        <v>0</v>
      </c>
      <c r="F86" s="101">
        <v>58.5</v>
      </c>
    </row>
    <row r="87" spans="1:6" ht="25.5" x14ac:dyDescent="0.25">
      <c r="A87" s="98" t="s">
        <v>654</v>
      </c>
      <c r="B87" s="99" t="s">
        <v>655</v>
      </c>
      <c r="C87" s="99" t="s">
        <v>656</v>
      </c>
      <c r="D87" s="100">
        <v>188830</v>
      </c>
      <c r="E87" s="100">
        <v>0</v>
      </c>
      <c r="F87" s="101">
        <v>58.5</v>
      </c>
    </row>
    <row r="88" spans="1:6" ht="38.25" x14ac:dyDescent="0.25">
      <c r="A88" s="98" t="s">
        <v>657</v>
      </c>
      <c r="B88" s="99" t="s">
        <v>658</v>
      </c>
      <c r="C88" s="99" t="s">
        <v>659</v>
      </c>
      <c r="D88" s="100">
        <v>315000</v>
      </c>
      <c r="E88" s="100">
        <v>0</v>
      </c>
      <c r="F88" s="101">
        <v>58.5</v>
      </c>
    </row>
    <row r="89" spans="1:6" ht="25.5" x14ac:dyDescent="0.25">
      <c r="A89" s="98" t="s">
        <v>660</v>
      </c>
      <c r="B89" s="99" t="s">
        <v>661</v>
      </c>
      <c r="C89" s="99" t="s">
        <v>662</v>
      </c>
      <c r="D89" s="100">
        <v>105060</v>
      </c>
      <c r="E89" s="100">
        <v>0</v>
      </c>
      <c r="F89" s="101">
        <v>58.5</v>
      </c>
    </row>
    <row r="90" spans="1:6" ht="25.5" x14ac:dyDescent="0.25">
      <c r="A90" s="98" t="s">
        <v>663</v>
      </c>
      <c r="B90" s="99" t="s">
        <v>664</v>
      </c>
      <c r="C90" s="99" t="s">
        <v>665</v>
      </c>
      <c r="D90" s="100">
        <v>750000</v>
      </c>
      <c r="E90" s="100">
        <v>0</v>
      </c>
      <c r="F90" s="101">
        <v>58.5</v>
      </c>
    </row>
    <row r="91" spans="1:6" ht="38.25" x14ac:dyDescent="0.25">
      <c r="A91" s="98" t="s">
        <v>666</v>
      </c>
      <c r="B91" s="99" t="s">
        <v>667</v>
      </c>
      <c r="C91" s="99" t="s">
        <v>668</v>
      </c>
      <c r="D91" s="100">
        <v>821245</v>
      </c>
      <c r="E91" s="100">
        <v>0</v>
      </c>
      <c r="F91" s="101">
        <v>58.5</v>
      </c>
    </row>
    <row r="92" spans="1:6" x14ac:dyDescent="0.25">
      <c r="A92" s="98" t="s">
        <v>669</v>
      </c>
      <c r="B92" s="99" t="s">
        <v>670</v>
      </c>
      <c r="C92" s="99" t="s">
        <v>671</v>
      </c>
      <c r="D92" s="100">
        <v>495000</v>
      </c>
      <c r="E92" s="100">
        <v>0</v>
      </c>
      <c r="F92" s="101">
        <v>58</v>
      </c>
    </row>
    <row r="93" spans="1:6" x14ac:dyDescent="0.25">
      <c r="A93" s="98" t="s">
        <v>672</v>
      </c>
      <c r="B93" s="99" t="s">
        <v>673</v>
      </c>
      <c r="C93" s="99" t="s">
        <v>674</v>
      </c>
      <c r="D93" s="100">
        <v>200600</v>
      </c>
      <c r="E93" s="100">
        <v>0</v>
      </c>
      <c r="F93" s="101">
        <v>58</v>
      </c>
    </row>
    <row r="94" spans="1:6" ht="25.5" x14ac:dyDescent="0.25">
      <c r="A94" s="98" t="s">
        <v>675</v>
      </c>
      <c r="B94" s="99" t="s">
        <v>676</v>
      </c>
      <c r="C94" s="99" t="s">
        <v>677</v>
      </c>
      <c r="D94" s="100">
        <v>170000</v>
      </c>
      <c r="E94" s="100">
        <v>0</v>
      </c>
      <c r="F94" s="101">
        <v>58</v>
      </c>
    </row>
    <row r="95" spans="1:6" ht="25.5" x14ac:dyDescent="0.25">
      <c r="A95" s="98" t="s">
        <v>678</v>
      </c>
      <c r="B95" s="99" t="s">
        <v>679</v>
      </c>
      <c r="C95" s="99" t="s">
        <v>680</v>
      </c>
      <c r="D95" s="100">
        <v>859530</v>
      </c>
      <c r="E95" s="100">
        <v>0</v>
      </c>
      <c r="F95" s="101">
        <v>58</v>
      </c>
    </row>
    <row r="96" spans="1:6" ht="38.25" x14ac:dyDescent="0.25">
      <c r="A96" s="98" t="s">
        <v>681</v>
      </c>
      <c r="B96" s="99" t="s">
        <v>682</v>
      </c>
      <c r="C96" s="99" t="s">
        <v>683</v>
      </c>
      <c r="D96" s="100">
        <v>1047135</v>
      </c>
      <c r="E96" s="100">
        <v>0</v>
      </c>
      <c r="F96" s="101">
        <v>58</v>
      </c>
    </row>
    <row r="97" spans="1:6" x14ac:dyDescent="0.25">
      <c r="A97" s="98" t="s">
        <v>684</v>
      </c>
      <c r="B97" s="99" t="s">
        <v>685</v>
      </c>
      <c r="C97" s="99" t="s">
        <v>12</v>
      </c>
      <c r="D97" s="100">
        <v>688303</v>
      </c>
      <c r="E97" s="100">
        <v>0</v>
      </c>
      <c r="F97" s="101">
        <v>58</v>
      </c>
    </row>
    <row r="98" spans="1:6" ht="25.5" x14ac:dyDescent="0.25">
      <c r="A98" s="98" t="s">
        <v>686</v>
      </c>
      <c r="B98" s="99" t="s">
        <v>687</v>
      </c>
      <c r="C98" s="99" t="s">
        <v>688</v>
      </c>
      <c r="D98" s="100">
        <v>1339059</v>
      </c>
      <c r="E98" s="100">
        <v>0</v>
      </c>
      <c r="F98" s="101">
        <v>58</v>
      </c>
    </row>
    <row r="99" spans="1:6" ht="38.25" x14ac:dyDescent="0.25">
      <c r="A99" s="98" t="s">
        <v>689</v>
      </c>
      <c r="B99" s="99" t="s">
        <v>690</v>
      </c>
      <c r="C99" s="99" t="s">
        <v>691</v>
      </c>
      <c r="D99" s="100">
        <v>1232630</v>
      </c>
      <c r="E99" s="100">
        <v>0</v>
      </c>
      <c r="F99" s="101">
        <v>58</v>
      </c>
    </row>
    <row r="100" spans="1:6" ht="25.5" x14ac:dyDescent="0.25">
      <c r="A100" s="98" t="s">
        <v>692</v>
      </c>
      <c r="B100" s="99" t="s">
        <v>693</v>
      </c>
      <c r="C100" s="99" t="s">
        <v>694</v>
      </c>
      <c r="D100" s="100">
        <v>142840</v>
      </c>
      <c r="E100" s="100">
        <v>0</v>
      </c>
      <c r="F100" s="101">
        <v>57.5</v>
      </c>
    </row>
    <row r="101" spans="1:6" x14ac:dyDescent="0.25">
      <c r="A101" s="98" t="s">
        <v>695</v>
      </c>
      <c r="B101" s="99" t="s">
        <v>696</v>
      </c>
      <c r="C101" s="99" t="s">
        <v>697</v>
      </c>
      <c r="D101" s="100">
        <v>991347</v>
      </c>
      <c r="E101" s="100">
        <v>0</v>
      </c>
      <c r="F101" s="101">
        <v>57.5</v>
      </c>
    </row>
    <row r="102" spans="1:6" ht="25.5" x14ac:dyDescent="0.25">
      <c r="A102" s="98" t="s">
        <v>698</v>
      </c>
      <c r="B102" s="99" t="s">
        <v>699</v>
      </c>
      <c r="C102" s="99" t="s">
        <v>614</v>
      </c>
      <c r="D102" s="100">
        <v>630400</v>
      </c>
      <c r="E102" s="100">
        <v>0</v>
      </c>
      <c r="F102" s="101">
        <v>57.5</v>
      </c>
    </row>
    <row r="103" spans="1:6" ht="25.5" x14ac:dyDescent="0.25">
      <c r="A103" s="98" t="s">
        <v>700</v>
      </c>
      <c r="B103" s="99" t="s">
        <v>701</v>
      </c>
      <c r="C103" s="99" t="s">
        <v>659</v>
      </c>
      <c r="D103" s="100">
        <v>174000</v>
      </c>
      <c r="E103" s="100">
        <v>0</v>
      </c>
      <c r="F103" s="101">
        <v>57.5</v>
      </c>
    </row>
    <row r="104" spans="1:6" ht="25.5" x14ac:dyDescent="0.25">
      <c r="A104" s="98" t="s">
        <v>702</v>
      </c>
      <c r="B104" s="99" t="s">
        <v>703</v>
      </c>
      <c r="C104" s="99" t="s">
        <v>704</v>
      </c>
      <c r="D104" s="100">
        <v>1650621</v>
      </c>
      <c r="E104" s="100">
        <v>0</v>
      </c>
      <c r="F104" s="101">
        <v>57.5</v>
      </c>
    </row>
    <row r="105" spans="1:6" x14ac:dyDescent="0.25">
      <c r="A105" s="98" t="s">
        <v>705</v>
      </c>
      <c r="B105" s="99" t="s">
        <v>706</v>
      </c>
      <c r="C105" s="99" t="s">
        <v>707</v>
      </c>
      <c r="D105" s="100">
        <v>682177.5</v>
      </c>
      <c r="E105" s="100">
        <v>0</v>
      </c>
      <c r="F105" s="101">
        <v>57.5</v>
      </c>
    </row>
    <row r="106" spans="1:6" ht="25.5" x14ac:dyDescent="0.25">
      <c r="A106" s="98" t="s">
        <v>708</v>
      </c>
      <c r="B106" s="99" t="s">
        <v>709</v>
      </c>
      <c r="C106" s="99" t="s">
        <v>710</v>
      </c>
      <c r="D106" s="100">
        <v>235000</v>
      </c>
      <c r="E106" s="100">
        <v>0</v>
      </c>
      <c r="F106" s="101">
        <v>57</v>
      </c>
    </row>
    <row r="107" spans="1:6" ht="25.5" x14ac:dyDescent="0.25">
      <c r="A107" s="98" t="s">
        <v>711</v>
      </c>
      <c r="B107" s="99" t="s">
        <v>712</v>
      </c>
      <c r="C107" s="99" t="s">
        <v>713</v>
      </c>
      <c r="D107" s="100">
        <v>596002.9</v>
      </c>
      <c r="E107" s="100">
        <v>0</v>
      </c>
      <c r="F107" s="101">
        <v>57</v>
      </c>
    </row>
    <row r="108" spans="1:6" ht="25.5" x14ac:dyDescent="0.25">
      <c r="A108" s="98" t="s">
        <v>714</v>
      </c>
      <c r="B108" s="99" t="s">
        <v>715</v>
      </c>
      <c r="C108" s="99" t="s">
        <v>694</v>
      </c>
      <c r="D108" s="100">
        <v>200500</v>
      </c>
      <c r="E108" s="100">
        <v>0</v>
      </c>
      <c r="F108" s="101">
        <v>56.5</v>
      </c>
    </row>
    <row r="109" spans="1:6" ht="25.5" x14ac:dyDescent="0.25">
      <c r="A109" s="98" t="s">
        <v>716</v>
      </c>
      <c r="B109" s="99" t="s">
        <v>717</v>
      </c>
      <c r="C109" s="99" t="s">
        <v>718</v>
      </c>
      <c r="D109" s="100">
        <v>104000</v>
      </c>
      <c r="E109" s="100">
        <v>0</v>
      </c>
      <c r="F109" s="101">
        <v>56.5</v>
      </c>
    </row>
    <row r="110" spans="1:6" x14ac:dyDescent="0.25">
      <c r="A110" s="98" t="s">
        <v>719</v>
      </c>
      <c r="B110" s="99" t="s">
        <v>720</v>
      </c>
      <c r="C110" s="99" t="s">
        <v>721</v>
      </c>
      <c r="D110" s="100">
        <v>381000</v>
      </c>
      <c r="E110" s="100">
        <v>0</v>
      </c>
      <c r="F110" s="101">
        <v>56</v>
      </c>
    </row>
    <row r="111" spans="1:6" ht="25.5" x14ac:dyDescent="0.25">
      <c r="A111" s="98" t="s">
        <v>722</v>
      </c>
      <c r="B111" s="99" t="s">
        <v>723</v>
      </c>
      <c r="C111" s="99" t="s">
        <v>724</v>
      </c>
      <c r="D111" s="100">
        <v>62714</v>
      </c>
      <c r="E111" s="100">
        <v>0</v>
      </c>
      <c r="F111" s="101">
        <v>55.5</v>
      </c>
    </row>
    <row r="112" spans="1:6" x14ac:dyDescent="0.25">
      <c r="A112" s="98" t="s">
        <v>725</v>
      </c>
      <c r="B112" s="99" t="s">
        <v>726</v>
      </c>
      <c r="C112" s="99" t="s">
        <v>380</v>
      </c>
      <c r="D112" s="100">
        <v>800000</v>
      </c>
      <c r="E112" s="100">
        <v>0</v>
      </c>
      <c r="F112" s="101">
        <v>55</v>
      </c>
    </row>
    <row r="113" spans="1:6" ht="25.5" x14ac:dyDescent="0.25">
      <c r="A113" s="98" t="s">
        <v>727</v>
      </c>
      <c r="B113" s="99" t="s">
        <v>728</v>
      </c>
      <c r="C113" s="99" t="s">
        <v>729</v>
      </c>
      <c r="D113" s="100">
        <v>1233284</v>
      </c>
      <c r="E113" s="100">
        <v>0</v>
      </c>
      <c r="F113" s="101">
        <v>55</v>
      </c>
    </row>
    <row r="114" spans="1:6" ht="25.5" x14ac:dyDescent="0.25">
      <c r="A114" s="98" t="s">
        <v>730</v>
      </c>
      <c r="B114" s="99" t="s">
        <v>731</v>
      </c>
      <c r="C114" s="99" t="s">
        <v>732</v>
      </c>
      <c r="D114" s="100">
        <v>865000</v>
      </c>
      <c r="E114" s="100">
        <v>0</v>
      </c>
      <c r="F114" s="101">
        <v>55</v>
      </c>
    </row>
    <row r="115" spans="1:6" ht="25.5" x14ac:dyDescent="0.25">
      <c r="A115" s="98" t="s">
        <v>733</v>
      </c>
      <c r="B115" s="99" t="s">
        <v>734</v>
      </c>
      <c r="C115" s="99" t="s">
        <v>300</v>
      </c>
      <c r="D115" s="100">
        <v>916000</v>
      </c>
      <c r="E115" s="100">
        <v>0</v>
      </c>
      <c r="F115" s="101">
        <v>54.5</v>
      </c>
    </row>
    <row r="116" spans="1:6" ht="38.25" x14ac:dyDescent="0.25">
      <c r="A116" s="98" t="s">
        <v>735</v>
      </c>
      <c r="B116" s="99" t="s">
        <v>736</v>
      </c>
      <c r="C116" s="99" t="s">
        <v>737</v>
      </c>
      <c r="D116" s="100">
        <v>1524240</v>
      </c>
      <c r="E116" s="100">
        <v>0</v>
      </c>
      <c r="F116" s="101">
        <v>54</v>
      </c>
    </row>
    <row r="117" spans="1:6" ht="25.5" x14ac:dyDescent="0.25">
      <c r="A117" s="98" t="s">
        <v>738</v>
      </c>
      <c r="B117" s="99" t="s">
        <v>739</v>
      </c>
      <c r="C117" s="99" t="s">
        <v>229</v>
      </c>
      <c r="D117" s="100">
        <v>1214500</v>
      </c>
      <c r="E117" s="100">
        <v>0</v>
      </c>
      <c r="F117" s="101">
        <v>54</v>
      </c>
    </row>
    <row r="118" spans="1:6" ht="25.5" x14ac:dyDescent="0.25">
      <c r="A118" s="98" t="s">
        <v>740</v>
      </c>
      <c r="B118" s="99" t="s">
        <v>741</v>
      </c>
      <c r="C118" s="99" t="s">
        <v>231</v>
      </c>
      <c r="D118" s="100">
        <v>1715000</v>
      </c>
      <c r="E118" s="100">
        <v>0</v>
      </c>
      <c r="F118" s="101">
        <v>53.5</v>
      </c>
    </row>
    <row r="119" spans="1:6" x14ac:dyDescent="0.25">
      <c r="A119" s="98" t="s">
        <v>742</v>
      </c>
      <c r="B119" s="99" t="s">
        <v>743</v>
      </c>
      <c r="C119" s="99" t="s">
        <v>744</v>
      </c>
      <c r="D119" s="100">
        <v>491200</v>
      </c>
      <c r="E119" s="100">
        <v>0</v>
      </c>
      <c r="F119" s="101">
        <v>53</v>
      </c>
    </row>
    <row r="120" spans="1:6" ht="25.5" x14ac:dyDescent="0.25">
      <c r="A120" s="98" t="s">
        <v>745</v>
      </c>
      <c r="B120" s="99" t="s">
        <v>746</v>
      </c>
      <c r="C120" s="99" t="s">
        <v>611</v>
      </c>
      <c r="D120" s="100">
        <v>53700</v>
      </c>
      <c r="E120" s="100">
        <v>0</v>
      </c>
      <c r="F120" s="101">
        <v>53</v>
      </c>
    </row>
    <row r="121" spans="1:6" ht="25.5" x14ac:dyDescent="0.25">
      <c r="A121" s="98" t="s">
        <v>747</v>
      </c>
      <c r="B121" s="99" t="s">
        <v>748</v>
      </c>
      <c r="C121" s="99" t="s">
        <v>749</v>
      </c>
      <c r="D121" s="100">
        <v>400144</v>
      </c>
      <c r="E121" s="100">
        <v>0</v>
      </c>
      <c r="F121" s="101">
        <v>52.5</v>
      </c>
    </row>
    <row r="122" spans="1:6" ht="25.5" x14ac:dyDescent="0.25">
      <c r="A122" s="98" t="s">
        <v>750</v>
      </c>
      <c r="B122" s="99" t="s">
        <v>751</v>
      </c>
      <c r="C122" s="99" t="s">
        <v>752</v>
      </c>
      <c r="D122" s="100">
        <v>469310</v>
      </c>
      <c r="E122" s="100">
        <v>0</v>
      </c>
      <c r="F122" s="101">
        <v>52</v>
      </c>
    </row>
    <row r="123" spans="1:6" ht="25.5" x14ac:dyDescent="0.25">
      <c r="A123" s="98" t="s">
        <v>753</v>
      </c>
      <c r="B123" s="99" t="s">
        <v>754</v>
      </c>
      <c r="C123" s="99" t="s">
        <v>218</v>
      </c>
      <c r="D123" s="100">
        <v>89100</v>
      </c>
      <c r="E123" s="100">
        <v>0</v>
      </c>
      <c r="F123" s="101">
        <v>52</v>
      </c>
    </row>
    <row r="124" spans="1:6" ht="25.5" x14ac:dyDescent="0.25">
      <c r="A124" s="98" t="s">
        <v>755</v>
      </c>
      <c r="B124" s="99" t="s">
        <v>756</v>
      </c>
      <c r="C124" s="99" t="s">
        <v>757</v>
      </c>
      <c r="D124" s="100">
        <v>655000</v>
      </c>
      <c r="E124" s="100">
        <v>0</v>
      </c>
      <c r="F124" s="101">
        <v>52</v>
      </c>
    </row>
    <row r="125" spans="1:6" x14ac:dyDescent="0.25">
      <c r="A125" s="98" t="s">
        <v>758</v>
      </c>
      <c r="B125" s="99" t="s">
        <v>759</v>
      </c>
      <c r="C125" s="99" t="s">
        <v>760</v>
      </c>
      <c r="D125" s="100">
        <v>650000</v>
      </c>
      <c r="E125" s="100">
        <v>0</v>
      </c>
      <c r="F125" s="101">
        <v>51.5</v>
      </c>
    </row>
    <row r="126" spans="1:6" x14ac:dyDescent="0.25">
      <c r="A126" s="98" t="s">
        <v>761</v>
      </c>
      <c r="B126" s="99" t="s">
        <v>762</v>
      </c>
      <c r="C126" s="99" t="s">
        <v>763</v>
      </c>
      <c r="D126" s="100">
        <v>780542.08</v>
      </c>
      <c r="E126" s="100">
        <v>0</v>
      </c>
      <c r="F126" s="101">
        <v>51.5</v>
      </c>
    </row>
    <row r="127" spans="1:6" x14ac:dyDescent="0.25">
      <c r="A127" s="98" t="s">
        <v>764</v>
      </c>
      <c r="B127" s="99" t="s">
        <v>765</v>
      </c>
      <c r="C127" s="99" t="s">
        <v>766</v>
      </c>
      <c r="D127" s="100">
        <v>862000</v>
      </c>
      <c r="E127" s="100">
        <v>0</v>
      </c>
      <c r="F127" s="101">
        <v>51</v>
      </c>
    </row>
    <row r="128" spans="1:6" ht="25.5" x14ac:dyDescent="0.25">
      <c r="A128" s="98" t="s">
        <v>767</v>
      </c>
      <c r="B128" s="99" t="s">
        <v>768</v>
      </c>
      <c r="C128" s="99" t="s">
        <v>450</v>
      </c>
      <c r="D128" s="100">
        <v>104731.4</v>
      </c>
      <c r="E128" s="100">
        <v>0</v>
      </c>
      <c r="F128" s="101">
        <v>50</v>
      </c>
    </row>
    <row r="129" spans="1:6" x14ac:dyDescent="0.25">
      <c r="A129" s="98" t="s">
        <v>769</v>
      </c>
      <c r="B129" s="99" t="s">
        <v>770</v>
      </c>
      <c r="C129" s="99" t="s">
        <v>771</v>
      </c>
      <c r="D129" s="100">
        <v>331113</v>
      </c>
      <c r="E129" s="100">
        <v>0</v>
      </c>
      <c r="F129" s="101">
        <v>50</v>
      </c>
    </row>
    <row r="130" spans="1:6" x14ac:dyDescent="0.25">
      <c r="A130" s="98" t="s">
        <v>772</v>
      </c>
      <c r="B130" s="99" t="s">
        <v>773</v>
      </c>
      <c r="C130" s="99" t="s">
        <v>774</v>
      </c>
      <c r="D130" s="100">
        <v>5165000</v>
      </c>
      <c r="E130" s="100">
        <v>0</v>
      </c>
      <c r="F130" s="101">
        <v>50</v>
      </c>
    </row>
    <row r="131" spans="1:6" ht="25.5" x14ac:dyDescent="0.25">
      <c r="A131" s="98" t="s">
        <v>775</v>
      </c>
      <c r="B131" s="99" t="s">
        <v>776</v>
      </c>
      <c r="C131" s="99" t="s">
        <v>470</v>
      </c>
      <c r="D131" s="100">
        <v>181337</v>
      </c>
      <c r="E131" s="100">
        <v>0</v>
      </c>
      <c r="F131" s="101">
        <v>49</v>
      </c>
    </row>
    <row r="132" spans="1:6" ht="25.5" x14ac:dyDescent="0.25">
      <c r="A132" s="98" t="s">
        <v>777</v>
      </c>
      <c r="B132" s="99" t="s">
        <v>778</v>
      </c>
      <c r="C132" s="99" t="s">
        <v>779</v>
      </c>
      <c r="D132" s="100">
        <v>39495</v>
      </c>
      <c r="E132" s="100">
        <v>0</v>
      </c>
      <c r="F132" s="101">
        <v>49</v>
      </c>
    </row>
    <row r="133" spans="1:6" ht="25.5" x14ac:dyDescent="0.25">
      <c r="A133" s="98" t="s">
        <v>780</v>
      </c>
      <c r="B133" s="99" t="s">
        <v>781</v>
      </c>
      <c r="C133" s="99" t="s">
        <v>782</v>
      </c>
      <c r="D133" s="100">
        <v>370220</v>
      </c>
      <c r="E133" s="100">
        <v>0</v>
      </c>
      <c r="F133" s="101">
        <v>48.5</v>
      </c>
    </row>
    <row r="134" spans="1:6" ht="25.5" x14ac:dyDescent="0.25">
      <c r="A134" s="98" t="s">
        <v>783</v>
      </c>
      <c r="B134" s="99" t="s">
        <v>784</v>
      </c>
      <c r="C134" s="99" t="s">
        <v>785</v>
      </c>
      <c r="D134" s="100">
        <v>236437</v>
      </c>
      <c r="E134" s="100">
        <v>0</v>
      </c>
      <c r="F134" s="101">
        <v>48</v>
      </c>
    </row>
    <row r="135" spans="1:6" x14ac:dyDescent="0.25">
      <c r="A135" s="98" t="s">
        <v>786</v>
      </c>
      <c r="B135" s="99" t="s">
        <v>787</v>
      </c>
      <c r="C135" s="99" t="s">
        <v>617</v>
      </c>
      <c r="D135" s="100">
        <v>266000</v>
      </c>
      <c r="E135" s="100">
        <v>0</v>
      </c>
      <c r="F135" s="101">
        <v>48</v>
      </c>
    </row>
    <row r="136" spans="1:6" ht="25.5" x14ac:dyDescent="0.25">
      <c r="A136" s="98" t="s">
        <v>788</v>
      </c>
      <c r="B136" s="99" t="s">
        <v>789</v>
      </c>
      <c r="C136" s="99" t="s">
        <v>790</v>
      </c>
      <c r="D136" s="100">
        <v>623050</v>
      </c>
      <c r="E136" s="100">
        <v>0</v>
      </c>
      <c r="F136" s="101">
        <v>47.5</v>
      </c>
    </row>
    <row r="137" spans="1:6" ht="25.5" x14ac:dyDescent="0.25">
      <c r="A137" s="98" t="s">
        <v>791</v>
      </c>
      <c r="B137" s="99" t="s">
        <v>792</v>
      </c>
      <c r="C137" s="99" t="s">
        <v>371</v>
      </c>
      <c r="D137" s="100">
        <v>436000</v>
      </c>
      <c r="E137" s="100">
        <v>0</v>
      </c>
      <c r="F137" s="101">
        <v>47.5</v>
      </c>
    </row>
    <row r="138" spans="1:6" ht="25.5" x14ac:dyDescent="0.25">
      <c r="A138" s="98" t="s">
        <v>793</v>
      </c>
      <c r="B138" s="99" t="s">
        <v>794</v>
      </c>
      <c r="C138" s="99" t="s">
        <v>795</v>
      </c>
      <c r="D138" s="100">
        <v>110000</v>
      </c>
      <c r="E138" s="100">
        <v>0</v>
      </c>
      <c r="F138" s="101">
        <v>47.5</v>
      </c>
    </row>
    <row r="139" spans="1:6" ht="25.5" x14ac:dyDescent="0.25">
      <c r="A139" s="98" t="s">
        <v>796</v>
      </c>
      <c r="B139" s="99" t="s">
        <v>797</v>
      </c>
      <c r="C139" s="99" t="s">
        <v>798</v>
      </c>
      <c r="D139" s="100">
        <v>267000</v>
      </c>
      <c r="E139" s="100">
        <v>0</v>
      </c>
      <c r="F139" s="101">
        <v>47.5</v>
      </c>
    </row>
    <row r="140" spans="1:6" x14ac:dyDescent="0.25">
      <c r="A140" s="98" t="s">
        <v>799</v>
      </c>
      <c r="B140" s="99" t="s">
        <v>800</v>
      </c>
      <c r="C140" s="99" t="s">
        <v>801</v>
      </c>
      <c r="D140" s="100">
        <v>487854.96</v>
      </c>
      <c r="E140" s="100">
        <v>0</v>
      </c>
      <c r="F140" s="101">
        <v>47</v>
      </c>
    </row>
    <row r="141" spans="1:6" ht="25.5" x14ac:dyDescent="0.25">
      <c r="A141" s="98" t="s">
        <v>802</v>
      </c>
      <c r="B141" s="99" t="s">
        <v>803</v>
      </c>
      <c r="C141" s="99" t="s">
        <v>804</v>
      </c>
      <c r="D141" s="100">
        <v>1230462</v>
      </c>
      <c r="E141" s="100">
        <v>0</v>
      </c>
      <c r="F141" s="101">
        <v>46.5</v>
      </c>
    </row>
    <row r="142" spans="1:6" x14ac:dyDescent="0.25">
      <c r="A142" s="98" t="s">
        <v>805</v>
      </c>
      <c r="B142" s="99" t="s">
        <v>806</v>
      </c>
      <c r="C142" s="99" t="s">
        <v>807</v>
      </c>
      <c r="D142" s="100">
        <v>1757466</v>
      </c>
      <c r="E142" s="100">
        <v>0</v>
      </c>
      <c r="F142" s="101">
        <v>45.5</v>
      </c>
    </row>
    <row r="143" spans="1:6" ht="25.5" x14ac:dyDescent="0.25">
      <c r="A143" s="98" t="s">
        <v>808</v>
      </c>
      <c r="B143" s="99" t="s">
        <v>809</v>
      </c>
      <c r="C143" s="99" t="s">
        <v>810</v>
      </c>
      <c r="D143" s="100">
        <v>357400</v>
      </c>
      <c r="E143" s="100">
        <v>0</v>
      </c>
      <c r="F143" s="101">
        <v>45</v>
      </c>
    </row>
    <row r="144" spans="1:6" ht="51" x14ac:dyDescent="0.25">
      <c r="A144" s="98" t="s">
        <v>811</v>
      </c>
      <c r="B144" s="99" t="s">
        <v>812</v>
      </c>
      <c r="C144" s="99" t="s">
        <v>813</v>
      </c>
      <c r="D144" s="100">
        <v>654000</v>
      </c>
      <c r="E144" s="100">
        <v>0</v>
      </c>
      <c r="F144" s="101">
        <v>44</v>
      </c>
    </row>
    <row r="145" spans="1:6" x14ac:dyDescent="0.25">
      <c r="A145" s="98" t="s">
        <v>814</v>
      </c>
      <c r="B145" s="99" t="s">
        <v>815</v>
      </c>
      <c r="C145" s="99" t="s">
        <v>816</v>
      </c>
      <c r="D145" s="100">
        <v>2715220</v>
      </c>
      <c r="E145" s="100">
        <v>0</v>
      </c>
      <c r="F145" s="101">
        <v>42</v>
      </c>
    </row>
    <row r="146" spans="1:6" x14ac:dyDescent="0.25">
      <c r="A146" s="98" t="s">
        <v>817</v>
      </c>
      <c r="B146" s="99" t="s">
        <v>818</v>
      </c>
      <c r="C146" s="99" t="s">
        <v>819</v>
      </c>
      <c r="D146" s="100">
        <v>787440</v>
      </c>
      <c r="E146" s="100">
        <v>0</v>
      </c>
      <c r="F146" s="101">
        <v>40</v>
      </c>
    </row>
    <row r="147" spans="1:6" x14ac:dyDescent="0.25">
      <c r="A147" s="98" t="s">
        <v>820</v>
      </c>
      <c r="B147" s="99" t="s">
        <v>821</v>
      </c>
      <c r="C147" s="99" t="s">
        <v>807</v>
      </c>
      <c r="D147" s="100">
        <v>1231250</v>
      </c>
      <c r="E147" s="100">
        <v>0</v>
      </c>
      <c r="F147" s="101">
        <v>40</v>
      </c>
    </row>
    <row r="148" spans="1:6" x14ac:dyDescent="0.25">
      <c r="A148" s="98" t="s">
        <v>822</v>
      </c>
      <c r="B148" s="99" t="s">
        <v>823</v>
      </c>
      <c r="C148" s="99" t="s">
        <v>807</v>
      </c>
      <c r="D148" s="100">
        <v>1757466</v>
      </c>
      <c r="E148" s="100">
        <v>0</v>
      </c>
      <c r="F148" s="101">
        <v>37.5</v>
      </c>
    </row>
    <row r="149" spans="1:6" x14ac:dyDescent="0.25">
      <c r="A149" s="98" t="s">
        <v>824</v>
      </c>
      <c r="B149" s="99" t="s">
        <v>825</v>
      </c>
      <c r="C149" s="99" t="s">
        <v>826</v>
      </c>
      <c r="D149" s="100">
        <v>220000</v>
      </c>
      <c r="E149" s="100">
        <v>0</v>
      </c>
      <c r="F149" s="101">
        <v>27</v>
      </c>
    </row>
    <row r="150" spans="1:6" ht="25.5" x14ac:dyDescent="0.25">
      <c r="A150" s="98" t="s">
        <v>253</v>
      </c>
      <c r="B150" s="99" t="s">
        <v>256</v>
      </c>
      <c r="C150" s="99" t="s">
        <v>257</v>
      </c>
      <c r="D150" s="100">
        <v>879000</v>
      </c>
      <c r="E150" s="101" t="s">
        <v>246</v>
      </c>
      <c r="F150" s="101"/>
    </row>
    <row r="151" spans="1:6" x14ac:dyDescent="0.25">
      <c r="A151" s="98" t="s">
        <v>254</v>
      </c>
      <c r="B151" s="99" t="s">
        <v>258</v>
      </c>
      <c r="C151" s="99" t="s">
        <v>259</v>
      </c>
      <c r="D151" s="100">
        <v>458000</v>
      </c>
      <c r="E151" s="101" t="s">
        <v>246</v>
      </c>
      <c r="F151" s="101"/>
    </row>
    <row r="152" spans="1:6" ht="25.5" x14ac:dyDescent="0.25">
      <c r="A152" s="102" t="s">
        <v>255</v>
      </c>
      <c r="B152" s="103" t="s">
        <v>260</v>
      </c>
      <c r="C152" s="103" t="s">
        <v>261</v>
      </c>
      <c r="D152" s="104">
        <v>43380.5</v>
      </c>
      <c r="E152" s="105" t="s">
        <v>246</v>
      </c>
      <c r="F152" s="105"/>
    </row>
    <row r="153" spans="1:6" x14ac:dyDescent="0.25">
      <c r="A153" s="45" t="s">
        <v>89</v>
      </c>
      <c r="B153" s="92">
        <f>SUBTOTAL(103,Okruh2[Název projektu])</f>
        <v>147</v>
      </c>
      <c r="C153" s="46" t="s">
        <v>90</v>
      </c>
      <c r="D153" s="63">
        <f>SUBTOTAL(109,Okruh2[Požadovaná dotace])</f>
        <v>106315365.34</v>
      </c>
      <c r="E153" s="113">
        <f>SUBTOTAL(109,Okruh2[Návrh dotace])</f>
        <v>28991304</v>
      </c>
      <c r="F153" s="36"/>
    </row>
  </sheetData>
  <pageMargins left="0.31496062992125984" right="0.31496062992125984" top="0.78740157480314965" bottom="0.78740157480314965" header="0.31496062992125984" footer="0.31496062992125984"/>
  <pageSetup paperSize="9" scale="67" orientation="portrait" r:id="rId1"/>
  <headerFooter>
    <oddHeader>&amp;LOKRUH 2: Projekty kreativního učení realizované v kulturních institucích &amp;RNPO výzva č. 313/2023 Podpora projektů kreativního učení II</oddHeader>
    <oddFooter>&amp;C&amp;P</oddFooter>
  </headerFooter>
  <ignoredErrors>
    <ignoredError sqref="A6:A152" numberStoredAsText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8C0E5-57AD-4FE9-B39A-A54EE18E93F2}">
  <dimension ref="A1:F75"/>
  <sheetViews>
    <sheetView showGridLines="0" workbookViewId="0">
      <pane ySplit="5" topLeftCell="A6" activePane="bottomLeft" state="frozen"/>
      <selection pane="bottomLeft" activeCell="A3" sqref="A3"/>
    </sheetView>
  </sheetViews>
  <sheetFormatPr defaultColWidth="8.7109375" defaultRowHeight="15" x14ac:dyDescent="0.25"/>
  <cols>
    <col min="1" max="1" width="11.140625" style="1" customWidth="1"/>
    <col min="2" max="3" width="32.5703125" style="2" customWidth="1"/>
    <col min="4" max="5" width="15.7109375" style="2" customWidth="1"/>
    <col min="6" max="6" width="12.7109375" style="3" customWidth="1"/>
    <col min="7" max="16384" width="8.7109375" style="1"/>
  </cols>
  <sheetData>
    <row r="1" spans="1:6" x14ac:dyDescent="0.25">
      <c r="B1" s="1"/>
      <c r="C1" s="1"/>
      <c r="D1" s="1"/>
      <c r="E1" s="1"/>
      <c r="F1" s="5"/>
    </row>
    <row r="2" spans="1:6" x14ac:dyDescent="0.25">
      <c r="A2" s="4" t="s">
        <v>31</v>
      </c>
      <c r="B2" s="4"/>
      <c r="C2" s="1"/>
      <c r="D2" s="1"/>
      <c r="E2" s="1"/>
      <c r="F2" s="5"/>
    </row>
    <row r="3" spans="1:6" x14ac:dyDescent="0.25">
      <c r="A3" s="8" t="s">
        <v>30</v>
      </c>
      <c r="B3" s="7"/>
      <c r="C3" s="1"/>
      <c r="D3" s="1"/>
      <c r="E3" s="1"/>
      <c r="F3" s="5"/>
    </row>
    <row r="4" spans="1:6" x14ac:dyDescent="0.25">
      <c r="A4" s="9"/>
      <c r="B4" s="1"/>
      <c r="C4" s="1"/>
      <c r="D4" s="1"/>
      <c r="E4" s="6" t="s">
        <v>17</v>
      </c>
      <c r="F4" s="5"/>
    </row>
    <row r="5" spans="1:6" s="10" customFormat="1" ht="25.5" x14ac:dyDescent="0.25">
      <c r="A5" s="21" t="s">
        <v>0</v>
      </c>
      <c r="B5" s="22" t="s">
        <v>16</v>
      </c>
      <c r="C5" s="22" t="s">
        <v>1</v>
      </c>
      <c r="D5" s="22" t="s">
        <v>2</v>
      </c>
      <c r="E5" s="22" t="s">
        <v>3</v>
      </c>
      <c r="F5" s="23" t="s">
        <v>827</v>
      </c>
    </row>
    <row r="6" spans="1:6" ht="25.5" x14ac:dyDescent="0.25">
      <c r="A6" s="13" t="s">
        <v>61</v>
      </c>
      <c r="B6" s="11" t="s">
        <v>70</v>
      </c>
      <c r="C6" s="80" t="s">
        <v>79</v>
      </c>
      <c r="D6" s="14">
        <v>1521956</v>
      </c>
      <c r="E6" s="19">
        <v>1521000</v>
      </c>
      <c r="F6" s="15">
        <v>88</v>
      </c>
    </row>
    <row r="7" spans="1:6" x14ac:dyDescent="0.25">
      <c r="A7" s="13" t="s">
        <v>62</v>
      </c>
      <c r="B7" s="11" t="s">
        <v>71</v>
      </c>
      <c r="C7" s="80" t="s">
        <v>80</v>
      </c>
      <c r="D7" s="14">
        <v>810715.3</v>
      </c>
      <c r="E7" s="15">
        <v>730000</v>
      </c>
      <c r="F7" s="16">
        <v>87</v>
      </c>
    </row>
    <row r="8" spans="1:6" ht="25.5" x14ac:dyDescent="0.25">
      <c r="A8" s="13" t="s">
        <v>63</v>
      </c>
      <c r="B8" s="11" t="s">
        <v>72</v>
      </c>
      <c r="C8" s="80" t="s">
        <v>81</v>
      </c>
      <c r="D8" s="14">
        <v>442421</v>
      </c>
      <c r="E8" s="15">
        <v>442421</v>
      </c>
      <c r="F8" s="16">
        <v>84.5</v>
      </c>
    </row>
    <row r="9" spans="1:6" ht="25.5" x14ac:dyDescent="0.25">
      <c r="A9" s="13" t="s">
        <v>64</v>
      </c>
      <c r="B9" s="11" t="s">
        <v>73</v>
      </c>
      <c r="C9" s="80" t="s">
        <v>82</v>
      </c>
      <c r="D9" s="14">
        <v>1052800</v>
      </c>
      <c r="E9" s="19">
        <v>950000</v>
      </c>
      <c r="F9" s="16">
        <v>84.5</v>
      </c>
    </row>
    <row r="10" spans="1:6" x14ac:dyDescent="0.25">
      <c r="A10" s="13" t="s">
        <v>65</v>
      </c>
      <c r="B10" s="11" t="s">
        <v>74</v>
      </c>
      <c r="C10" s="80" t="s">
        <v>83</v>
      </c>
      <c r="D10" s="14">
        <v>1048700</v>
      </c>
      <c r="E10" s="15">
        <v>945000</v>
      </c>
      <c r="F10" s="16">
        <v>82.5</v>
      </c>
    </row>
    <row r="11" spans="1:6" x14ac:dyDescent="0.25">
      <c r="A11" s="13" t="s">
        <v>66</v>
      </c>
      <c r="B11" s="11" t="s">
        <v>75</v>
      </c>
      <c r="C11" s="80" t="s">
        <v>4</v>
      </c>
      <c r="D11" s="14">
        <v>1096000</v>
      </c>
      <c r="E11" s="15">
        <v>896000</v>
      </c>
      <c r="F11" s="16">
        <v>82.5</v>
      </c>
    </row>
    <row r="12" spans="1:6" ht="25.5" x14ac:dyDescent="0.25">
      <c r="A12" s="13" t="s">
        <v>67</v>
      </c>
      <c r="B12" s="11" t="s">
        <v>76</v>
      </c>
      <c r="C12" s="80" t="s">
        <v>84</v>
      </c>
      <c r="D12" s="14">
        <v>264012</v>
      </c>
      <c r="E12" s="15">
        <v>264000</v>
      </c>
      <c r="F12" s="16">
        <v>80</v>
      </c>
    </row>
    <row r="13" spans="1:6" x14ac:dyDescent="0.25">
      <c r="A13" s="13" t="s">
        <v>68</v>
      </c>
      <c r="B13" s="11" t="s">
        <v>77</v>
      </c>
      <c r="C13" s="80" t="s">
        <v>85</v>
      </c>
      <c r="D13" s="14">
        <v>520000</v>
      </c>
      <c r="E13" s="15">
        <v>520000</v>
      </c>
      <c r="F13" s="16">
        <v>80</v>
      </c>
    </row>
    <row r="14" spans="1:6" ht="25.5" x14ac:dyDescent="0.25">
      <c r="A14" s="13" t="s">
        <v>69</v>
      </c>
      <c r="B14" s="11" t="s">
        <v>78</v>
      </c>
      <c r="C14" s="80" t="s">
        <v>86</v>
      </c>
      <c r="D14" s="14">
        <v>1343274</v>
      </c>
      <c r="E14" s="15">
        <v>1143000</v>
      </c>
      <c r="F14" s="16">
        <v>79.5</v>
      </c>
    </row>
    <row r="15" spans="1:6" ht="51" x14ac:dyDescent="0.25">
      <c r="A15" s="13" t="s">
        <v>33</v>
      </c>
      <c r="B15" s="11" t="s">
        <v>42</v>
      </c>
      <c r="C15" s="80" t="s">
        <v>12</v>
      </c>
      <c r="D15" s="14">
        <v>405006</v>
      </c>
      <c r="E15" s="15">
        <v>405000</v>
      </c>
      <c r="F15" s="16">
        <v>79.5</v>
      </c>
    </row>
    <row r="16" spans="1:6" x14ac:dyDescent="0.25">
      <c r="A16" s="13" t="s">
        <v>34</v>
      </c>
      <c r="B16" s="11" t="s">
        <v>43</v>
      </c>
      <c r="C16" s="80" t="s">
        <v>52</v>
      </c>
      <c r="D16" s="14">
        <v>857197</v>
      </c>
      <c r="E16" s="15">
        <v>770000</v>
      </c>
      <c r="F16" s="16">
        <v>77.5</v>
      </c>
    </row>
    <row r="17" spans="1:6" x14ac:dyDescent="0.25">
      <c r="A17" s="13" t="s">
        <v>35</v>
      </c>
      <c r="B17" s="11" t="s">
        <v>44</v>
      </c>
      <c r="C17" s="80" t="s">
        <v>53</v>
      </c>
      <c r="D17" s="14">
        <v>3848390</v>
      </c>
      <c r="E17" s="15">
        <v>1300000</v>
      </c>
      <c r="F17" s="16">
        <v>76</v>
      </c>
    </row>
    <row r="18" spans="1:6" ht="25.5" x14ac:dyDescent="0.25">
      <c r="A18" s="13" t="s">
        <v>36</v>
      </c>
      <c r="B18" s="11" t="s">
        <v>45</v>
      </c>
      <c r="C18" s="80" t="s">
        <v>54</v>
      </c>
      <c r="D18" s="14">
        <v>579000</v>
      </c>
      <c r="E18" s="15">
        <v>579000</v>
      </c>
      <c r="F18" s="16">
        <v>73.5</v>
      </c>
    </row>
    <row r="19" spans="1:6" ht="51" x14ac:dyDescent="0.25">
      <c r="A19" s="13" t="s">
        <v>32</v>
      </c>
      <c r="B19" s="11" t="s">
        <v>46</v>
      </c>
      <c r="C19" s="80" t="s">
        <v>55</v>
      </c>
      <c r="D19" s="14">
        <v>1945821</v>
      </c>
      <c r="E19" s="15">
        <v>1630000</v>
      </c>
      <c r="F19" s="16">
        <v>68.5</v>
      </c>
    </row>
    <row r="20" spans="1:6" ht="26.25" thickBot="1" x14ac:dyDescent="0.3">
      <c r="A20" s="49" t="s">
        <v>37</v>
      </c>
      <c r="B20" s="31" t="s">
        <v>47</v>
      </c>
      <c r="C20" s="81" t="s">
        <v>56</v>
      </c>
      <c r="D20" s="32">
        <v>2660100</v>
      </c>
      <c r="E20" s="34">
        <v>1600000</v>
      </c>
      <c r="F20" s="34">
        <v>66.5</v>
      </c>
    </row>
    <row r="21" spans="1:6" ht="26.25" thickTop="1" x14ac:dyDescent="0.25">
      <c r="A21" s="77" t="s">
        <v>38</v>
      </c>
      <c r="B21" s="71" t="s">
        <v>48</v>
      </c>
      <c r="C21" s="82" t="s">
        <v>57</v>
      </c>
      <c r="D21" s="72">
        <v>1160000</v>
      </c>
      <c r="E21" s="72">
        <v>0</v>
      </c>
      <c r="F21" s="130">
        <v>59.5</v>
      </c>
    </row>
    <row r="22" spans="1:6" ht="38.25" x14ac:dyDescent="0.25">
      <c r="A22" s="78" t="s">
        <v>39</v>
      </c>
      <c r="B22" s="73" t="s">
        <v>49</v>
      </c>
      <c r="C22" s="83" t="s">
        <v>58</v>
      </c>
      <c r="D22" s="74">
        <v>3991820</v>
      </c>
      <c r="E22" s="74">
        <v>0</v>
      </c>
      <c r="F22" s="131">
        <v>59</v>
      </c>
    </row>
    <row r="23" spans="1:6" ht="63.75" x14ac:dyDescent="0.25">
      <c r="A23" s="78" t="s">
        <v>40</v>
      </c>
      <c r="B23" s="73" t="s">
        <v>50</v>
      </c>
      <c r="C23" s="83" t="s">
        <v>59</v>
      </c>
      <c r="D23" s="74">
        <v>903580</v>
      </c>
      <c r="E23" s="74">
        <v>0</v>
      </c>
      <c r="F23" s="131">
        <v>58.5</v>
      </c>
    </row>
    <row r="24" spans="1:6" ht="39" thickBot="1" x14ac:dyDescent="0.3">
      <c r="A24" s="79" t="s">
        <v>41</v>
      </c>
      <c r="B24" s="75" t="s">
        <v>51</v>
      </c>
      <c r="C24" s="84" t="s">
        <v>60</v>
      </c>
      <c r="D24" s="76">
        <v>667000</v>
      </c>
      <c r="E24" s="76">
        <v>0</v>
      </c>
      <c r="F24" s="76">
        <v>54.5</v>
      </c>
    </row>
    <row r="25" spans="1:6" s="40" customFormat="1" ht="15.75" thickTop="1" x14ac:dyDescent="0.25">
      <c r="A25" s="42" t="s">
        <v>89</v>
      </c>
      <c r="B25" s="43">
        <f>SUBTOTAL(103,Okruh3[Název projektu])</f>
        <v>19</v>
      </c>
      <c r="C25" s="44" t="s">
        <v>90</v>
      </c>
      <c r="D25" s="41">
        <f>SUBTOTAL(109,Okruh3[Požadovaná dotace])</f>
        <v>25117792.300000001</v>
      </c>
      <c r="E25" s="41">
        <f>SUBTOTAL(109,Okruh3[Návrh dotace])</f>
        <v>13695421</v>
      </c>
      <c r="F25" s="39"/>
    </row>
    <row r="27" spans="1:6" s="10" customFormat="1" x14ac:dyDescent="0.25">
      <c r="A27" s="1"/>
      <c r="B27" s="1"/>
      <c r="C27" s="1"/>
      <c r="D27" s="1"/>
      <c r="E27" s="1"/>
      <c r="F27" s="1"/>
    </row>
    <row r="28" spans="1:6" x14ac:dyDescent="0.25">
      <c r="A28" s="10"/>
      <c r="B28" s="10"/>
      <c r="C28" s="10"/>
      <c r="D28" s="10"/>
      <c r="E28" s="10"/>
      <c r="F28" s="10"/>
    </row>
    <row r="29" spans="1:6" x14ac:dyDescent="0.25">
      <c r="B29" s="1"/>
      <c r="C29" s="1"/>
      <c r="D29" s="1"/>
      <c r="E29" s="1"/>
      <c r="F29" s="1"/>
    </row>
    <row r="30" spans="1:6" x14ac:dyDescent="0.25">
      <c r="B30" s="1"/>
      <c r="C30" s="1"/>
      <c r="D30" s="1"/>
      <c r="E30" s="1"/>
      <c r="F30" s="1"/>
    </row>
    <row r="31" spans="1:6" x14ac:dyDescent="0.25">
      <c r="B31" s="1"/>
      <c r="C31" s="1"/>
      <c r="D31" s="1"/>
      <c r="E31" s="1"/>
      <c r="F31" s="1"/>
    </row>
    <row r="32" spans="1:6" x14ac:dyDescent="0.25">
      <c r="B32" s="1"/>
      <c r="C32" s="1"/>
      <c r="D32" s="1"/>
      <c r="E32" s="1"/>
      <c r="F32" s="1"/>
    </row>
    <row r="33" spans="1:6" x14ac:dyDescent="0.25">
      <c r="B33" s="1"/>
      <c r="C33" s="1"/>
      <c r="D33" s="1"/>
      <c r="E33" s="1"/>
      <c r="F33" s="1"/>
    </row>
    <row r="34" spans="1:6" x14ac:dyDescent="0.25">
      <c r="B34" s="1"/>
      <c r="C34" s="1"/>
      <c r="D34" s="1"/>
      <c r="E34" s="1"/>
      <c r="F34" s="1"/>
    </row>
    <row r="35" spans="1:6" x14ac:dyDescent="0.25">
      <c r="B35" s="1"/>
      <c r="C35" s="1"/>
      <c r="D35" s="1"/>
      <c r="E35" s="1"/>
      <c r="F35" s="1"/>
    </row>
    <row r="36" spans="1:6" x14ac:dyDescent="0.25">
      <c r="B36" s="1"/>
      <c r="C36" s="1"/>
      <c r="D36" s="1"/>
      <c r="E36" s="1"/>
      <c r="F36" s="1"/>
    </row>
    <row r="37" spans="1:6" x14ac:dyDescent="0.25">
      <c r="B37" s="1"/>
      <c r="C37" s="1"/>
      <c r="D37" s="1"/>
      <c r="E37" s="1"/>
      <c r="F37" s="1"/>
    </row>
    <row r="38" spans="1:6" s="10" customFormat="1" x14ac:dyDescent="0.25">
      <c r="A38" s="1"/>
      <c r="B38" s="1"/>
      <c r="C38" s="1"/>
      <c r="D38" s="1"/>
      <c r="E38" s="1"/>
      <c r="F38" s="1"/>
    </row>
    <row r="39" spans="1:6" x14ac:dyDescent="0.25">
      <c r="A39" s="10"/>
      <c r="B39" s="10"/>
      <c r="C39" s="10"/>
      <c r="D39" s="10"/>
      <c r="E39" s="10"/>
      <c r="F39" s="10"/>
    </row>
    <row r="40" spans="1:6" x14ac:dyDescent="0.25">
      <c r="B40" s="1"/>
      <c r="C40" s="1"/>
      <c r="D40" s="1"/>
      <c r="E40" s="1"/>
      <c r="F40" s="1"/>
    </row>
    <row r="41" spans="1:6" x14ac:dyDescent="0.25">
      <c r="B41" s="1"/>
      <c r="C41" s="1"/>
      <c r="D41" s="1"/>
      <c r="E41" s="1"/>
      <c r="F41" s="1"/>
    </row>
    <row r="42" spans="1:6" x14ac:dyDescent="0.25">
      <c r="B42" s="1"/>
      <c r="C42" s="1"/>
      <c r="D42" s="1"/>
      <c r="E42" s="1"/>
      <c r="F42" s="1"/>
    </row>
    <row r="43" spans="1:6" s="10" customFormat="1" x14ac:dyDescent="0.25">
      <c r="A43" s="1"/>
      <c r="B43" s="1"/>
      <c r="C43" s="1"/>
      <c r="D43" s="1"/>
      <c r="E43" s="1"/>
      <c r="F43" s="1"/>
    </row>
    <row r="44" spans="1:6" x14ac:dyDescent="0.25">
      <c r="A44" s="10"/>
      <c r="B44" s="10"/>
      <c r="C44" s="10"/>
      <c r="D44" s="10"/>
      <c r="E44" s="10"/>
      <c r="F44" s="10"/>
    </row>
    <row r="45" spans="1:6" x14ac:dyDescent="0.25">
      <c r="B45" s="1"/>
      <c r="C45" s="1"/>
      <c r="D45" s="1"/>
      <c r="E45" s="1"/>
      <c r="F45" s="1"/>
    </row>
    <row r="46" spans="1:6" x14ac:dyDescent="0.25">
      <c r="B46" s="1"/>
      <c r="C46" s="1"/>
      <c r="D46" s="1"/>
      <c r="E46" s="1"/>
      <c r="F46" s="1"/>
    </row>
    <row r="47" spans="1:6" x14ac:dyDescent="0.25">
      <c r="B47" s="1"/>
      <c r="C47" s="1"/>
      <c r="D47" s="1"/>
      <c r="E47" s="1"/>
      <c r="F47" s="1"/>
    </row>
    <row r="48" spans="1:6" x14ac:dyDescent="0.25">
      <c r="B48" s="1"/>
      <c r="C48" s="1"/>
      <c r="D48" s="1"/>
      <c r="E48" s="1"/>
      <c r="F48" s="1"/>
    </row>
    <row r="49" spans="1:6" x14ac:dyDescent="0.25">
      <c r="B49" s="1"/>
      <c r="C49" s="1"/>
      <c r="D49" s="1"/>
      <c r="E49" s="1"/>
      <c r="F49" s="1"/>
    </row>
    <row r="50" spans="1:6" x14ac:dyDescent="0.25">
      <c r="B50" s="1"/>
      <c r="C50" s="1"/>
      <c r="D50" s="1"/>
      <c r="E50" s="1"/>
      <c r="F50" s="1"/>
    </row>
    <row r="51" spans="1:6" x14ac:dyDescent="0.25">
      <c r="B51" s="1"/>
      <c r="C51" s="1"/>
      <c r="D51" s="1"/>
      <c r="E51" s="1"/>
      <c r="F51" s="1"/>
    </row>
    <row r="52" spans="1:6" x14ac:dyDescent="0.25">
      <c r="B52" s="1"/>
      <c r="C52" s="1"/>
      <c r="D52" s="1"/>
      <c r="E52" s="1"/>
      <c r="F52" s="1"/>
    </row>
    <row r="53" spans="1:6" x14ac:dyDescent="0.25">
      <c r="B53" s="1"/>
      <c r="C53" s="1"/>
      <c r="D53" s="1"/>
      <c r="E53" s="1"/>
      <c r="F53" s="1"/>
    </row>
    <row r="54" spans="1:6" x14ac:dyDescent="0.25">
      <c r="B54" s="1"/>
      <c r="C54" s="1"/>
      <c r="D54" s="1"/>
      <c r="E54" s="1"/>
      <c r="F54" s="1"/>
    </row>
    <row r="55" spans="1:6" x14ac:dyDescent="0.25">
      <c r="B55" s="1"/>
      <c r="C55" s="1"/>
      <c r="D55" s="1"/>
      <c r="E55" s="1"/>
      <c r="F55" s="1"/>
    </row>
    <row r="56" spans="1:6" x14ac:dyDescent="0.25">
      <c r="B56" s="1"/>
      <c r="C56" s="1"/>
      <c r="D56" s="1"/>
      <c r="E56" s="1"/>
      <c r="F56" s="1"/>
    </row>
    <row r="57" spans="1:6" x14ac:dyDescent="0.25">
      <c r="B57" s="1"/>
      <c r="C57" s="1"/>
      <c r="D57" s="1"/>
      <c r="E57" s="1"/>
      <c r="F57" s="1"/>
    </row>
    <row r="58" spans="1:6" s="10" customFormat="1" x14ac:dyDescent="0.25">
      <c r="A58" s="1"/>
      <c r="B58" s="1"/>
      <c r="C58" s="1"/>
      <c r="D58" s="1"/>
      <c r="E58" s="1"/>
      <c r="F58" s="1"/>
    </row>
    <row r="59" spans="1:6" x14ac:dyDescent="0.25">
      <c r="A59" s="10"/>
      <c r="B59" s="10"/>
      <c r="C59" s="10"/>
      <c r="D59" s="10"/>
      <c r="E59" s="10"/>
      <c r="F59" s="10"/>
    </row>
    <row r="60" spans="1:6" x14ac:dyDescent="0.25">
      <c r="B60" s="1"/>
      <c r="C60" s="1"/>
      <c r="D60" s="1"/>
      <c r="E60" s="1"/>
      <c r="F60" s="1"/>
    </row>
    <row r="61" spans="1:6" x14ac:dyDescent="0.25">
      <c r="B61" s="1"/>
      <c r="C61" s="1"/>
      <c r="D61" s="1"/>
      <c r="E61" s="1"/>
      <c r="F61" s="1"/>
    </row>
    <row r="62" spans="1:6" x14ac:dyDescent="0.25">
      <c r="B62" s="1"/>
      <c r="C62" s="1"/>
      <c r="D62" s="1"/>
      <c r="E62" s="1"/>
      <c r="F62" s="1"/>
    </row>
    <row r="63" spans="1:6" x14ac:dyDescent="0.25">
      <c r="B63" s="1"/>
      <c r="C63" s="1"/>
      <c r="D63" s="1"/>
      <c r="E63" s="1"/>
      <c r="F63" s="1"/>
    </row>
    <row r="64" spans="1:6" x14ac:dyDescent="0.25">
      <c r="B64" s="1"/>
      <c r="C64" s="1"/>
      <c r="D64" s="1"/>
      <c r="E64" s="1"/>
      <c r="F64" s="1"/>
    </row>
    <row r="65" spans="2:6" x14ac:dyDescent="0.25">
      <c r="B65" s="1"/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B67" s="1"/>
      <c r="C67" s="1"/>
      <c r="D67" s="1"/>
      <c r="E67" s="1"/>
      <c r="F67" s="1"/>
    </row>
    <row r="68" spans="2:6" x14ac:dyDescent="0.25">
      <c r="B68" s="1"/>
      <c r="C68" s="1"/>
      <c r="D68" s="1"/>
      <c r="E68" s="1"/>
      <c r="F68" s="1"/>
    </row>
    <row r="69" spans="2:6" x14ac:dyDescent="0.25">
      <c r="B69" s="1"/>
      <c r="C69" s="1"/>
      <c r="D69" s="1"/>
      <c r="E69" s="1"/>
      <c r="F69" s="1"/>
    </row>
    <row r="70" spans="2:6" x14ac:dyDescent="0.25">
      <c r="B70" s="1"/>
      <c r="C70" s="1"/>
      <c r="D70" s="1"/>
      <c r="E70" s="1"/>
      <c r="F70" s="1"/>
    </row>
    <row r="71" spans="2:6" x14ac:dyDescent="0.25">
      <c r="B71" s="1"/>
      <c r="C71" s="1"/>
      <c r="D71" s="1"/>
      <c r="E71" s="1"/>
      <c r="F71" s="1"/>
    </row>
    <row r="72" spans="2:6" x14ac:dyDescent="0.25">
      <c r="B72" s="1"/>
      <c r="C72" s="1"/>
      <c r="D72" s="1"/>
      <c r="E72" s="1"/>
      <c r="F72" s="1"/>
    </row>
    <row r="73" spans="2:6" x14ac:dyDescent="0.25">
      <c r="B73" s="1"/>
      <c r="C73" s="1"/>
      <c r="D73" s="1"/>
      <c r="E73" s="1"/>
      <c r="F73" s="1"/>
    </row>
    <row r="74" spans="2:6" x14ac:dyDescent="0.25">
      <c r="B74" s="1"/>
      <c r="C74" s="1"/>
      <c r="D74" s="1"/>
      <c r="E74" s="1"/>
      <c r="F74" s="1"/>
    </row>
    <row r="75" spans="2:6" x14ac:dyDescent="0.25">
      <c r="B75" s="1"/>
      <c r="C75" s="1"/>
      <c r="D75" s="1"/>
      <c r="E75" s="1"/>
      <c r="F75" s="1"/>
    </row>
  </sheetData>
  <pageMargins left="0.31496062992125984" right="0.31496062992125984" top="0.78740157480314965" bottom="0.78740157480314965" header="0.31496062992125984" footer="0.31496062992125984"/>
  <pageSetup paperSize="9" scale="67" orientation="portrait" r:id="rId1"/>
  <headerFooter>
    <oddHeader>&amp;LOKRUH 3: Projekty podporující koordinaci činnosti v oblasti kreativního učení&amp;RNPO výzva č. 313/2023 Podpora projektů kreativního učení</oddHeader>
    <oddFooter>&amp;C&amp;P</oddFooter>
  </headerFooter>
  <ignoredErrors>
    <ignoredError sqref="A6:A24" numberStoredAsText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5E3F-3A86-4DDD-A316-09B05B4E6790}">
  <dimension ref="A1:F63"/>
  <sheetViews>
    <sheetView showGridLines="0" workbookViewId="0">
      <pane ySplit="5" topLeftCell="A6" activePane="bottomLeft" state="frozen"/>
      <selection pane="bottomLeft" activeCell="A3" sqref="A3"/>
    </sheetView>
  </sheetViews>
  <sheetFormatPr defaultColWidth="8.7109375" defaultRowHeight="15" x14ac:dyDescent="0.25"/>
  <cols>
    <col min="1" max="1" width="11.140625" style="1" customWidth="1"/>
    <col min="2" max="3" width="32.5703125" style="2" customWidth="1"/>
    <col min="4" max="5" width="15.7109375" style="2" customWidth="1"/>
    <col min="6" max="6" width="12.7109375" style="3" customWidth="1"/>
    <col min="7" max="16384" width="8.7109375" style="1"/>
  </cols>
  <sheetData>
    <row r="1" spans="1:6" x14ac:dyDescent="0.25">
      <c r="B1" s="1"/>
      <c r="C1" s="1"/>
      <c r="D1" s="1"/>
      <c r="E1" s="1"/>
      <c r="F1" s="5"/>
    </row>
    <row r="2" spans="1:6" x14ac:dyDescent="0.25">
      <c r="A2" s="4" t="s">
        <v>31</v>
      </c>
      <c r="B2" s="4"/>
      <c r="C2" s="1"/>
      <c r="D2" s="1"/>
      <c r="E2" s="1"/>
      <c r="F2" s="5"/>
    </row>
    <row r="3" spans="1:6" x14ac:dyDescent="0.25">
      <c r="A3" s="8" t="s">
        <v>88</v>
      </c>
      <c r="B3" s="7"/>
      <c r="C3" s="1"/>
      <c r="D3" s="1"/>
      <c r="E3" s="1"/>
      <c r="F3" s="5"/>
    </row>
    <row r="4" spans="1:6" x14ac:dyDescent="0.25">
      <c r="A4" s="9"/>
      <c r="B4" s="1"/>
      <c r="C4" s="1"/>
      <c r="D4" s="1"/>
      <c r="E4" s="6" t="s">
        <v>17</v>
      </c>
      <c r="F4" s="5"/>
    </row>
    <row r="5" spans="1:6" s="10" customFormat="1" ht="25.5" x14ac:dyDescent="0.25">
      <c r="A5" s="21" t="s">
        <v>0</v>
      </c>
      <c r="B5" s="22" t="s">
        <v>16</v>
      </c>
      <c r="C5" s="22" t="s">
        <v>1</v>
      </c>
      <c r="D5" s="22" t="s">
        <v>2</v>
      </c>
      <c r="E5" s="22" t="s">
        <v>3</v>
      </c>
      <c r="F5" s="23" t="s">
        <v>827</v>
      </c>
    </row>
    <row r="6" spans="1:6" ht="25.5" x14ac:dyDescent="0.25">
      <c r="A6" s="12" t="s">
        <v>91</v>
      </c>
      <c r="B6" s="11" t="s">
        <v>146</v>
      </c>
      <c r="C6" s="80" t="s">
        <v>201</v>
      </c>
      <c r="D6" s="14">
        <v>505900</v>
      </c>
      <c r="E6" s="19">
        <v>505900</v>
      </c>
      <c r="F6" s="15">
        <v>95</v>
      </c>
    </row>
    <row r="7" spans="1:6" x14ac:dyDescent="0.25">
      <c r="A7" s="12" t="s">
        <v>92</v>
      </c>
      <c r="B7" s="11" t="s">
        <v>147</v>
      </c>
      <c r="C7" s="80" t="s">
        <v>202</v>
      </c>
      <c r="D7" s="14">
        <v>358000</v>
      </c>
      <c r="E7" s="15">
        <v>358000</v>
      </c>
      <c r="F7" s="16">
        <v>92.5</v>
      </c>
    </row>
    <row r="8" spans="1:6" ht="25.5" x14ac:dyDescent="0.25">
      <c r="A8" s="12" t="s">
        <v>93</v>
      </c>
      <c r="B8" s="11" t="s">
        <v>148</v>
      </c>
      <c r="C8" s="80" t="s">
        <v>203</v>
      </c>
      <c r="D8" s="14">
        <v>70000</v>
      </c>
      <c r="E8" s="15">
        <v>70000</v>
      </c>
      <c r="F8" s="16">
        <v>92</v>
      </c>
    </row>
    <row r="9" spans="1:6" x14ac:dyDescent="0.25">
      <c r="A9" s="12" t="s">
        <v>94</v>
      </c>
      <c r="B9" s="11" t="s">
        <v>149</v>
      </c>
      <c r="C9" s="80" t="s">
        <v>204</v>
      </c>
      <c r="D9" s="14">
        <v>521900</v>
      </c>
      <c r="E9" s="19">
        <v>521900</v>
      </c>
      <c r="F9" s="16">
        <v>86.5</v>
      </c>
    </row>
    <row r="10" spans="1:6" ht="25.5" x14ac:dyDescent="0.25">
      <c r="A10" s="12" t="s">
        <v>95</v>
      </c>
      <c r="B10" s="11" t="s">
        <v>150</v>
      </c>
      <c r="C10" s="80" t="s">
        <v>205</v>
      </c>
      <c r="D10" s="14">
        <v>526900</v>
      </c>
      <c r="E10" s="15">
        <v>480000</v>
      </c>
      <c r="F10" s="16">
        <v>86</v>
      </c>
    </row>
    <row r="11" spans="1:6" x14ac:dyDescent="0.25">
      <c r="A11" s="12" t="s">
        <v>96</v>
      </c>
      <c r="B11" s="11" t="s">
        <v>151</v>
      </c>
      <c r="C11" s="80" t="s">
        <v>206</v>
      </c>
      <c r="D11" s="14">
        <v>130000</v>
      </c>
      <c r="E11" s="15">
        <v>130000</v>
      </c>
      <c r="F11" s="16">
        <v>84</v>
      </c>
    </row>
    <row r="12" spans="1:6" ht="38.25" x14ac:dyDescent="0.25">
      <c r="A12" s="12" t="s">
        <v>97</v>
      </c>
      <c r="B12" s="11" t="s">
        <v>152</v>
      </c>
      <c r="C12" s="80" t="s">
        <v>207</v>
      </c>
      <c r="D12" s="14">
        <v>55884</v>
      </c>
      <c r="E12" s="15">
        <v>55884</v>
      </c>
      <c r="F12" s="16">
        <v>84</v>
      </c>
    </row>
    <row r="13" spans="1:6" ht="38.25" x14ac:dyDescent="0.25">
      <c r="A13" s="12" t="s">
        <v>98</v>
      </c>
      <c r="B13" s="11" t="s">
        <v>153</v>
      </c>
      <c r="C13" s="80" t="s">
        <v>208</v>
      </c>
      <c r="D13" s="14">
        <v>487500</v>
      </c>
      <c r="E13" s="15">
        <v>270000</v>
      </c>
      <c r="F13" s="16">
        <v>83</v>
      </c>
    </row>
    <row r="14" spans="1:6" ht="25.5" x14ac:dyDescent="0.25">
      <c r="A14" s="12" t="s">
        <v>99</v>
      </c>
      <c r="B14" s="11" t="s">
        <v>154</v>
      </c>
      <c r="C14" s="80" t="s">
        <v>209</v>
      </c>
      <c r="D14" s="14">
        <v>966996.16</v>
      </c>
      <c r="E14" s="15">
        <v>670000</v>
      </c>
      <c r="F14" s="16">
        <v>82</v>
      </c>
    </row>
    <row r="15" spans="1:6" x14ac:dyDescent="0.25">
      <c r="A15" s="12" t="s">
        <v>100</v>
      </c>
      <c r="B15" s="11" t="s">
        <v>155</v>
      </c>
      <c r="C15" s="80" t="s">
        <v>210</v>
      </c>
      <c r="D15" s="14">
        <v>308000</v>
      </c>
      <c r="E15" s="15">
        <v>308000</v>
      </c>
      <c r="F15" s="16">
        <v>81.5</v>
      </c>
    </row>
    <row r="16" spans="1:6" x14ac:dyDescent="0.25">
      <c r="A16" s="12" t="s">
        <v>101</v>
      </c>
      <c r="B16" s="11" t="s">
        <v>156</v>
      </c>
      <c r="C16" s="80" t="s">
        <v>211</v>
      </c>
      <c r="D16" s="14">
        <v>496000</v>
      </c>
      <c r="E16" s="15">
        <v>345000</v>
      </c>
      <c r="F16" s="16">
        <v>81.5</v>
      </c>
    </row>
    <row r="17" spans="1:6" ht="25.5" x14ac:dyDescent="0.25">
      <c r="A17" s="12" t="s">
        <v>102</v>
      </c>
      <c r="B17" s="11" t="s">
        <v>157</v>
      </c>
      <c r="C17" s="80" t="s">
        <v>212</v>
      </c>
      <c r="D17" s="14">
        <v>2348165</v>
      </c>
      <c r="E17" s="15">
        <v>1700000</v>
      </c>
      <c r="F17" s="16">
        <v>80</v>
      </c>
    </row>
    <row r="18" spans="1:6" ht="51" x14ac:dyDescent="0.25">
      <c r="A18" s="12" t="s">
        <v>103</v>
      </c>
      <c r="B18" s="11" t="s">
        <v>158</v>
      </c>
      <c r="C18" s="80" t="s">
        <v>213</v>
      </c>
      <c r="D18" s="14">
        <v>771000</v>
      </c>
      <c r="E18" s="15">
        <v>670000</v>
      </c>
      <c r="F18" s="16">
        <v>80</v>
      </c>
    </row>
    <row r="19" spans="1:6" x14ac:dyDescent="0.25">
      <c r="A19" s="12" t="s">
        <v>104</v>
      </c>
      <c r="B19" s="11" t="s">
        <v>159</v>
      </c>
      <c r="C19" s="80" t="s">
        <v>6</v>
      </c>
      <c r="D19" s="14">
        <v>387040</v>
      </c>
      <c r="E19" s="15">
        <v>387000</v>
      </c>
      <c r="F19" s="16">
        <v>79.5</v>
      </c>
    </row>
    <row r="20" spans="1:6" ht="25.5" x14ac:dyDescent="0.25">
      <c r="A20" s="17" t="s">
        <v>105</v>
      </c>
      <c r="B20" s="18" t="s">
        <v>160</v>
      </c>
      <c r="C20" s="90" t="s">
        <v>7</v>
      </c>
      <c r="D20" s="20">
        <v>479500</v>
      </c>
      <c r="E20" s="55">
        <v>419500</v>
      </c>
      <c r="F20" s="55">
        <v>77</v>
      </c>
    </row>
    <row r="21" spans="1:6" ht="25.5" x14ac:dyDescent="0.25">
      <c r="A21" s="12" t="s">
        <v>106</v>
      </c>
      <c r="B21" s="11" t="s">
        <v>161</v>
      </c>
      <c r="C21" s="80" t="s">
        <v>214</v>
      </c>
      <c r="D21" s="14">
        <v>200000</v>
      </c>
      <c r="E21" s="15">
        <v>200000</v>
      </c>
      <c r="F21" s="16">
        <v>77</v>
      </c>
    </row>
    <row r="22" spans="1:6" ht="25.5" x14ac:dyDescent="0.25">
      <c r="A22" s="12" t="s">
        <v>107</v>
      </c>
      <c r="B22" s="11" t="s">
        <v>162</v>
      </c>
      <c r="C22" s="80" t="s">
        <v>82</v>
      </c>
      <c r="D22" s="14">
        <v>1035175</v>
      </c>
      <c r="E22" s="15">
        <v>930000</v>
      </c>
      <c r="F22" s="16">
        <v>77</v>
      </c>
    </row>
    <row r="23" spans="1:6" ht="51" x14ac:dyDescent="0.25">
      <c r="A23" s="12" t="s">
        <v>108</v>
      </c>
      <c r="B23" s="11" t="s">
        <v>163</v>
      </c>
      <c r="C23" s="80" t="s">
        <v>5</v>
      </c>
      <c r="D23" s="14">
        <v>508000</v>
      </c>
      <c r="E23" s="15">
        <v>460000</v>
      </c>
      <c r="F23" s="16">
        <v>76.5</v>
      </c>
    </row>
    <row r="24" spans="1:6" ht="25.5" x14ac:dyDescent="0.25">
      <c r="A24" s="12" t="s">
        <v>109</v>
      </c>
      <c r="B24" s="11" t="s">
        <v>164</v>
      </c>
      <c r="C24" s="80" t="s">
        <v>215</v>
      </c>
      <c r="D24" s="14">
        <v>274905.12</v>
      </c>
      <c r="E24" s="15">
        <v>274000</v>
      </c>
      <c r="F24" s="16">
        <v>76.5</v>
      </c>
    </row>
    <row r="25" spans="1:6" x14ac:dyDescent="0.25">
      <c r="A25" s="52" t="s">
        <v>110</v>
      </c>
      <c r="B25" s="47" t="s">
        <v>165</v>
      </c>
      <c r="C25" s="80" t="s">
        <v>216</v>
      </c>
      <c r="D25" s="59">
        <v>1224000</v>
      </c>
      <c r="E25" s="15">
        <v>1224000</v>
      </c>
      <c r="F25" s="16">
        <v>76.5</v>
      </c>
    </row>
    <row r="26" spans="1:6" ht="38.25" x14ac:dyDescent="0.25">
      <c r="A26" s="52" t="s">
        <v>111</v>
      </c>
      <c r="B26" s="47" t="s">
        <v>166</v>
      </c>
      <c r="C26" s="80" t="s">
        <v>207</v>
      </c>
      <c r="D26" s="59">
        <v>70670</v>
      </c>
      <c r="E26" s="15">
        <v>70670</v>
      </c>
      <c r="F26" s="16">
        <v>76.5</v>
      </c>
    </row>
    <row r="27" spans="1:6" s="10" customFormat="1" ht="25.5" x14ac:dyDescent="0.25">
      <c r="A27" s="53" t="s">
        <v>112</v>
      </c>
      <c r="B27" s="47" t="s">
        <v>167</v>
      </c>
      <c r="C27" s="80" t="s">
        <v>11</v>
      </c>
      <c r="D27" s="59">
        <v>3725900</v>
      </c>
      <c r="E27" s="15">
        <v>1500000</v>
      </c>
      <c r="F27" s="16">
        <v>76.5</v>
      </c>
    </row>
    <row r="28" spans="1:6" ht="38.25" x14ac:dyDescent="0.25">
      <c r="A28" s="52" t="s">
        <v>113</v>
      </c>
      <c r="B28" s="47" t="s">
        <v>168</v>
      </c>
      <c r="C28" s="80" t="s">
        <v>10</v>
      </c>
      <c r="D28" s="59">
        <v>1618308</v>
      </c>
      <c r="E28" s="15">
        <v>1500000</v>
      </c>
      <c r="F28" s="16">
        <v>75.5</v>
      </c>
    </row>
    <row r="29" spans="1:6" x14ac:dyDescent="0.25">
      <c r="A29" s="52" t="s">
        <v>114</v>
      </c>
      <c r="B29" s="47" t="s">
        <v>169</v>
      </c>
      <c r="C29" s="80" t="s">
        <v>9</v>
      </c>
      <c r="D29" s="59">
        <v>150000</v>
      </c>
      <c r="E29" s="15">
        <v>150000</v>
      </c>
      <c r="F29" s="16">
        <v>75</v>
      </c>
    </row>
    <row r="30" spans="1:6" ht="25.5" x14ac:dyDescent="0.25">
      <c r="A30" s="52" t="s">
        <v>115</v>
      </c>
      <c r="B30" s="47" t="s">
        <v>170</v>
      </c>
      <c r="C30" s="80" t="s">
        <v>13</v>
      </c>
      <c r="D30" s="59">
        <v>664000</v>
      </c>
      <c r="E30" s="15">
        <v>664000</v>
      </c>
      <c r="F30" s="16">
        <v>73.5</v>
      </c>
    </row>
    <row r="31" spans="1:6" ht="51" x14ac:dyDescent="0.25">
      <c r="A31" s="52" t="s">
        <v>116</v>
      </c>
      <c r="B31" s="47" t="s">
        <v>171</v>
      </c>
      <c r="C31" s="80" t="s">
        <v>60</v>
      </c>
      <c r="D31" s="59">
        <v>701500</v>
      </c>
      <c r="E31" s="15">
        <v>500000</v>
      </c>
      <c r="F31" s="16">
        <v>72.5</v>
      </c>
    </row>
    <row r="32" spans="1:6" x14ac:dyDescent="0.25">
      <c r="A32" s="54" t="s">
        <v>117</v>
      </c>
      <c r="B32" s="48" t="s">
        <v>172</v>
      </c>
      <c r="C32" s="90" t="s">
        <v>217</v>
      </c>
      <c r="D32" s="60">
        <v>637762</v>
      </c>
      <c r="E32" s="15">
        <v>570000</v>
      </c>
      <c r="F32" s="16">
        <v>71.5</v>
      </c>
    </row>
    <row r="33" spans="1:6" ht="25.5" x14ac:dyDescent="0.25">
      <c r="A33" s="52" t="s">
        <v>118</v>
      </c>
      <c r="B33" s="47" t="s">
        <v>173</v>
      </c>
      <c r="C33" s="80" t="s">
        <v>55</v>
      </c>
      <c r="D33" s="59">
        <v>242080</v>
      </c>
      <c r="E33" s="15">
        <v>242000</v>
      </c>
      <c r="F33" s="16">
        <v>71</v>
      </c>
    </row>
    <row r="34" spans="1:6" ht="25.5" x14ac:dyDescent="0.25">
      <c r="A34" s="52" t="s">
        <v>119</v>
      </c>
      <c r="B34" s="47" t="s">
        <v>174</v>
      </c>
      <c r="C34" s="80" t="s">
        <v>8</v>
      </c>
      <c r="D34" s="59">
        <v>602000</v>
      </c>
      <c r="E34" s="15">
        <v>460000</v>
      </c>
      <c r="F34" s="16">
        <v>71</v>
      </c>
    </row>
    <row r="35" spans="1:6" ht="25.5" x14ac:dyDescent="0.25">
      <c r="A35" s="52" t="s">
        <v>120</v>
      </c>
      <c r="B35" s="47" t="s">
        <v>175</v>
      </c>
      <c r="C35" s="80" t="s">
        <v>218</v>
      </c>
      <c r="D35" s="59">
        <v>46000</v>
      </c>
      <c r="E35" s="15">
        <v>46000</v>
      </c>
      <c r="F35" s="16">
        <v>69</v>
      </c>
    </row>
    <row r="36" spans="1:6" x14ac:dyDescent="0.25">
      <c r="A36" s="52" t="s">
        <v>121</v>
      </c>
      <c r="B36" s="47" t="s">
        <v>176</v>
      </c>
      <c r="C36" s="80" t="s">
        <v>219</v>
      </c>
      <c r="D36" s="59">
        <v>828800</v>
      </c>
      <c r="E36" s="15">
        <v>500000</v>
      </c>
      <c r="F36" s="16">
        <v>68.5</v>
      </c>
    </row>
    <row r="37" spans="1:6" ht="38.25" x14ac:dyDescent="0.25">
      <c r="A37" s="52" t="s">
        <v>122</v>
      </c>
      <c r="B37" s="47" t="s">
        <v>177</v>
      </c>
      <c r="C37" s="80" t="s">
        <v>220</v>
      </c>
      <c r="D37" s="59">
        <v>140900</v>
      </c>
      <c r="E37" s="15">
        <v>70000</v>
      </c>
      <c r="F37" s="16">
        <v>67.5</v>
      </c>
    </row>
    <row r="38" spans="1:6" s="10" customFormat="1" ht="25.5" x14ac:dyDescent="0.25">
      <c r="A38" s="53" t="s">
        <v>123</v>
      </c>
      <c r="B38" s="47" t="s">
        <v>178</v>
      </c>
      <c r="C38" s="80" t="s">
        <v>221</v>
      </c>
      <c r="D38" s="59">
        <v>341000</v>
      </c>
      <c r="E38" s="15">
        <v>341000</v>
      </c>
      <c r="F38" s="16">
        <v>67</v>
      </c>
    </row>
    <row r="39" spans="1:6" x14ac:dyDescent="0.25">
      <c r="A39" s="52" t="s">
        <v>124</v>
      </c>
      <c r="B39" s="47" t="s">
        <v>179</v>
      </c>
      <c r="C39" s="80" t="s">
        <v>222</v>
      </c>
      <c r="D39" s="59">
        <v>380000</v>
      </c>
      <c r="E39" s="15">
        <v>380000</v>
      </c>
      <c r="F39" s="16">
        <v>66.5</v>
      </c>
    </row>
    <row r="40" spans="1:6" ht="51" x14ac:dyDescent="0.25">
      <c r="A40" s="52" t="s">
        <v>125</v>
      </c>
      <c r="B40" s="47" t="s">
        <v>180</v>
      </c>
      <c r="C40" s="80" t="s">
        <v>219</v>
      </c>
      <c r="D40" s="59">
        <v>1002300</v>
      </c>
      <c r="E40" s="15">
        <v>600000</v>
      </c>
      <c r="F40" s="16">
        <v>66</v>
      </c>
    </row>
    <row r="41" spans="1:6" x14ac:dyDescent="0.25">
      <c r="A41" s="52" t="s">
        <v>126</v>
      </c>
      <c r="B41" s="47" t="s">
        <v>181</v>
      </c>
      <c r="C41" s="80" t="s">
        <v>219</v>
      </c>
      <c r="D41" s="59">
        <v>1237500</v>
      </c>
      <c r="E41" s="15">
        <v>800000</v>
      </c>
      <c r="F41" s="16">
        <v>65.5</v>
      </c>
    </row>
    <row r="42" spans="1:6" ht="25.5" x14ac:dyDescent="0.25">
      <c r="A42" s="52" t="s">
        <v>127</v>
      </c>
      <c r="B42" s="47" t="s">
        <v>182</v>
      </c>
      <c r="C42" s="80" t="s">
        <v>223</v>
      </c>
      <c r="D42" s="59">
        <v>721367</v>
      </c>
      <c r="E42" s="15">
        <v>400000</v>
      </c>
      <c r="F42" s="16">
        <v>64.5</v>
      </c>
    </row>
    <row r="43" spans="1:6" s="10" customFormat="1" ht="13.5" thickBot="1" x14ac:dyDescent="0.3">
      <c r="A43" s="58" t="s">
        <v>128</v>
      </c>
      <c r="B43" s="57" t="s">
        <v>183</v>
      </c>
      <c r="C43" s="81" t="s">
        <v>52</v>
      </c>
      <c r="D43" s="61">
        <v>302951</v>
      </c>
      <c r="E43" s="34">
        <v>170000</v>
      </c>
      <c r="F43" s="34">
        <v>62.5</v>
      </c>
    </row>
    <row r="44" spans="1:6" ht="15.75" thickTop="1" x14ac:dyDescent="0.25">
      <c r="A44" s="64" t="s">
        <v>129</v>
      </c>
      <c r="B44" s="65" t="s">
        <v>184</v>
      </c>
      <c r="C44" s="82" t="s">
        <v>224</v>
      </c>
      <c r="D44" s="66">
        <v>797000</v>
      </c>
      <c r="E44" s="72">
        <v>0</v>
      </c>
      <c r="F44" s="130">
        <v>58.5</v>
      </c>
    </row>
    <row r="45" spans="1:6" ht="38.25" x14ac:dyDescent="0.25">
      <c r="A45" s="67" t="s">
        <v>130</v>
      </c>
      <c r="B45" s="68" t="s">
        <v>185</v>
      </c>
      <c r="C45" s="83" t="s">
        <v>225</v>
      </c>
      <c r="D45" s="69">
        <v>1186976.43</v>
      </c>
      <c r="E45" s="74">
        <v>0</v>
      </c>
      <c r="F45" s="131">
        <v>58</v>
      </c>
    </row>
    <row r="46" spans="1:6" ht="25.5" x14ac:dyDescent="0.25">
      <c r="A46" s="67" t="s">
        <v>131</v>
      </c>
      <c r="B46" s="68" t="s">
        <v>186</v>
      </c>
      <c r="C46" s="83" t="s">
        <v>226</v>
      </c>
      <c r="D46" s="69">
        <v>900000</v>
      </c>
      <c r="E46" s="74">
        <v>0</v>
      </c>
      <c r="F46" s="131">
        <v>56.5</v>
      </c>
    </row>
    <row r="47" spans="1:6" x14ac:dyDescent="0.25">
      <c r="A47" s="67" t="s">
        <v>132</v>
      </c>
      <c r="B47" s="68" t="s">
        <v>187</v>
      </c>
      <c r="C47" s="83" t="s">
        <v>227</v>
      </c>
      <c r="D47" s="69">
        <v>1608187.2</v>
      </c>
      <c r="E47" s="74">
        <v>0</v>
      </c>
      <c r="F47" s="131">
        <v>55</v>
      </c>
    </row>
    <row r="48" spans="1:6" x14ac:dyDescent="0.25">
      <c r="A48" s="67" t="s">
        <v>133</v>
      </c>
      <c r="B48" s="68" t="s">
        <v>188</v>
      </c>
      <c r="C48" s="83" t="s">
        <v>14</v>
      </c>
      <c r="D48" s="69">
        <v>1730850</v>
      </c>
      <c r="E48" s="74">
        <v>0</v>
      </c>
      <c r="F48" s="131">
        <v>52.5</v>
      </c>
    </row>
    <row r="49" spans="1:6" x14ac:dyDescent="0.25">
      <c r="A49" s="67" t="s">
        <v>134</v>
      </c>
      <c r="B49" s="68" t="s">
        <v>189</v>
      </c>
      <c r="C49" s="83" t="s">
        <v>228</v>
      </c>
      <c r="D49" s="69">
        <v>547200</v>
      </c>
      <c r="E49" s="74">
        <v>0</v>
      </c>
      <c r="F49" s="131">
        <v>52.5</v>
      </c>
    </row>
    <row r="50" spans="1:6" ht="25.5" x14ac:dyDescent="0.25">
      <c r="A50" s="67" t="s">
        <v>135</v>
      </c>
      <c r="B50" s="68" t="s">
        <v>190</v>
      </c>
      <c r="C50" s="83" t="s">
        <v>229</v>
      </c>
      <c r="D50" s="69">
        <v>479900</v>
      </c>
      <c r="E50" s="74">
        <v>0</v>
      </c>
      <c r="F50" s="131">
        <v>51.5</v>
      </c>
    </row>
    <row r="51" spans="1:6" x14ac:dyDescent="0.25">
      <c r="A51" s="67" t="s">
        <v>136</v>
      </c>
      <c r="B51" s="68" t="s">
        <v>191</v>
      </c>
      <c r="C51" s="83" t="s">
        <v>230</v>
      </c>
      <c r="D51" s="69">
        <v>300000</v>
      </c>
      <c r="E51" s="74">
        <v>0</v>
      </c>
      <c r="F51" s="131">
        <v>50</v>
      </c>
    </row>
    <row r="52" spans="1:6" ht="38.25" x14ac:dyDescent="0.25">
      <c r="A52" s="67" t="s">
        <v>137</v>
      </c>
      <c r="B52" s="68" t="s">
        <v>192</v>
      </c>
      <c r="C52" s="83" t="s">
        <v>231</v>
      </c>
      <c r="D52" s="69">
        <v>379500</v>
      </c>
      <c r="E52" s="74">
        <v>0</v>
      </c>
      <c r="F52" s="131">
        <v>49.5</v>
      </c>
    </row>
    <row r="53" spans="1:6" ht="25.5" x14ac:dyDescent="0.25">
      <c r="A53" s="67" t="s">
        <v>138</v>
      </c>
      <c r="B53" s="68" t="s">
        <v>193</v>
      </c>
      <c r="C53" s="83" t="s">
        <v>232</v>
      </c>
      <c r="D53" s="69">
        <v>320000</v>
      </c>
      <c r="E53" s="74">
        <v>0</v>
      </c>
      <c r="F53" s="131">
        <v>48</v>
      </c>
    </row>
    <row r="54" spans="1:6" ht="25.5" x14ac:dyDescent="0.25">
      <c r="A54" s="67" t="s">
        <v>139</v>
      </c>
      <c r="B54" s="68" t="s">
        <v>194</v>
      </c>
      <c r="C54" s="83" t="s">
        <v>233</v>
      </c>
      <c r="D54" s="69">
        <v>1241173</v>
      </c>
      <c r="E54" s="74">
        <v>0</v>
      </c>
      <c r="F54" s="131">
        <v>43</v>
      </c>
    </row>
    <row r="55" spans="1:6" x14ac:dyDescent="0.25">
      <c r="A55" s="67" t="s">
        <v>140</v>
      </c>
      <c r="B55" s="68" t="s">
        <v>195</v>
      </c>
      <c r="C55" s="83" t="s">
        <v>234</v>
      </c>
      <c r="D55" s="69">
        <v>457000</v>
      </c>
      <c r="E55" s="74">
        <v>0</v>
      </c>
      <c r="F55" s="131">
        <v>41.5</v>
      </c>
    </row>
    <row r="56" spans="1:6" ht="25.5" x14ac:dyDescent="0.25">
      <c r="A56" s="67" t="s">
        <v>141</v>
      </c>
      <c r="B56" s="68" t="s">
        <v>196</v>
      </c>
      <c r="C56" s="83" t="s">
        <v>58</v>
      </c>
      <c r="D56" s="69">
        <v>3261492</v>
      </c>
      <c r="E56" s="74">
        <v>0</v>
      </c>
      <c r="F56" s="131">
        <v>39.5</v>
      </c>
    </row>
    <row r="57" spans="1:6" ht="25.5" x14ac:dyDescent="0.25">
      <c r="A57" s="67" t="s">
        <v>142</v>
      </c>
      <c r="B57" s="68" t="s">
        <v>197</v>
      </c>
      <c r="C57" s="83" t="s">
        <v>235</v>
      </c>
      <c r="D57" s="69">
        <v>715000</v>
      </c>
      <c r="E57" s="74">
        <v>0</v>
      </c>
      <c r="F57" s="131">
        <v>38.5</v>
      </c>
    </row>
    <row r="58" spans="1:6" s="10" customFormat="1" ht="38.25" x14ac:dyDescent="0.25">
      <c r="A58" s="70" t="s">
        <v>143</v>
      </c>
      <c r="B58" s="68" t="s">
        <v>198</v>
      </c>
      <c r="C58" s="83" t="s">
        <v>233</v>
      </c>
      <c r="D58" s="69">
        <v>1326710</v>
      </c>
      <c r="E58" s="74">
        <v>0</v>
      </c>
      <c r="F58" s="131">
        <v>34</v>
      </c>
    </row>
    <row r="59" spans="1:6" x14ac:dyDescent="0.25">
      <c r="A59" s="67" t="s">
        <v>144</v>
      </c>
      <c r="B59" s="68" t="s">
        <v>199</v>
      </c>
      <c r="C59" s="83" t="s">
        <v>236</v>
      </c>
      <c r="D59" s="69">
        <v>590000</v>
      </c>
      <c r="E59" s="74">
        <v>0</v>
      </c>
      <c r="F59" s="131">
        <v>21.5</v>
      </c>
    </row>
    <row r="60" spans="1:6" ht="38.25" x14ac:dyDescent="0.25">
      <c r="A60" s="67" t="s">
        <v>145</v>
      </c>
      <c r="B60" s="68" t="s">
        <v>200</v>
      </c>
      <c r="C60" s="83" t="s">
        <v>236</v>
      </c>
      <c r="D60" s="69">
        <v>300000</v>
      </c>
      <c r="E60" s="74">
        <v>0</v>
      </c>
      <c r="F60" s="131">
        <v>20</v>
      </c>
    </row>
    <row r="61" spans="1:6" ht="38.25" x14ac:dyDescent="0.25">
      <c r="A61" s="88" t="s">
        <v>244</v>
      </c>
      <c r="B61" s="68" t="s">
        <v>245</v>
      </c>
      <c r="C61" s="83" t="s">
        <v>217</v>
      </c>
      <c r="D61" s="69">
        <v>336020</v>
      </c>
      <c r="E61" s="74" t="s">
        <v>246</v>
      </c>
      <c r="F61" s="74"/>
    </row>
    <row r="62" spans="1:6" ht="25.5" x14ac:dyDescent="0.25">
      <c r="A62" s="85" t="s">
        <v>239</v>
      </c>
      <c r="B62" s="86" t="s">
        <v>242</v>
      </c>
      <c r="C62" s="91" t="s">
        <v>243</v>
      </c>
      <c r="D62" s="87">
        <v>818200</v>
      </c>
      <c r="E62" s="89" t="s">
        <v>246</v>
      </c>
      <c r="F62" s="89"/>
    </row>
    <row r="63" spans="1:6" x14ac:dyDescent="0.25">
      <c r="A63" s="45" t="s">
        <v>89</v>
      </c>
      <c r="B63" s="92">
        <f>SUBTOTAL(103,Okruh4[Název projektu])</f>
        <v>57</v>
      </c>
      <c r="C63" s="46" t="s">
        <v>90</v>
      </c>
      <c r="D63" s="63">
        <f>SUBTOTAL(109,Okruh4[Požadovaná dotace])</f>
        <v>42363111.909999996</v>
      </c>
      <c r="E63" s="38">
        <f>SUBTOTAL(109,Okruh4[Návrh dotace])</f>
        <v>18942854</v>
      </c>
      <c r="F63" s="36"/>
    </row>
  </sheetData>
  <pageMargins left="0.31496062992125984" right="0.31496062992125984" top="0.78740157480314965" bottom="0.78740157480314965" header="0.31496062992125984" footer="0.31496062992125984"/>
  <pageSetup paperSize="9" scale="67" orientation="portrait" r:id="rId1"/>
  <headerFooter>
    <oddHeader>&amp;LOKRUH 4: Vzdělávací aktivity pro pedagogy a pracovníky kulturního a kreativního sektoru&amp;RNPO výzva č. 313/2023 Podpora projektů kreativního učení II</oddHeader>
    <oddFooter>&amp;C&amp;P</oddFooter>
  </headerFooter>
  <ignoredErrors>
    <ignoredError sqref="A6:A62" numberStoredAsText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5189-91C3-46D6-B302-0498C0B6B900}">
  <dimension ref="A1:H17"/>
  <sheetViews>
    <sheetView showGridLines="0" workbookViewId="0">
      <selection activeCell="H15" sqref="H15"/>
    </sheetView>
  </sheetViews>
  <sheetFormatPr defaultColWidth="8.7109375" defaultRowHeight="15" x14ac:dyDescent="0.25"/>
  <cols>
    <col min="1" max="1" width="19.140625" style="27" customWidth="1"/>
    <col min="2" max="6" width="15.5703125" style="27" customWidth="1"/>
    <col min="7" max="7" width="8.7109375" style="27"/>
    <col min="8" max="8" width="64.85546875" style="27" customWidth="1"/>
    <col min="9" max="16384" width="8.7109375" style="27"/>
  </cols>
  <sheetData>
    <row r="1" spans="1:8" x14ac:dyDescent="0.25">
      <c r="A1" s="24"/>
      <c r="B1" s="24"/>
      <c r="C1" s="24"/>
      <c r="D1" s="24"/>
      <c r="E1" s="25"/>
      <c r="F1" s="26"/>
    </row>
    <row r="2" spans="1:8" x14ac:dyDescent="0.25">
      <c r="A2" s="24"/>
      <c r="B2" s="24"/>
      <c r="C2" s="24"/>
      <c r="D2" s="24"/>
      <c r="E2" s="25"/>
      <c r="F2" s="26"/>
    </row>
    <row r="3" spans="1:8" x14ac:dyDescent="0.25">
      <c r="A3" s="24"/>
      <c r="B3" s="24"/>
      <c r="C3" s="24"/>
      <c r="D3" s="24"/>
      <c r="E3" s="25"/>
      <c r="F3" s="26"/>
    </row>
    <row r="4" spans="1:8" x14ac:dyDescent="0.25">
      <c r="A4" s="24"/>
      <c r="B4" s="24"/>
      <c r="C4" s="24"/>
      <c r="D4" s="24"/>
      <c r="E4" s="25"/>
      <c r="F4" s="28"/>
    </row>
    <row r="5" spans="1:8" x14ac:dyDescent="0.25">
      <c r="A5" s="24"/>
      <c r="B5" s="24"/>
      <c r="C5" s="24"/>
      <c r="D5" s="24"/>
      <c r="E5" s="25"/>
      <c r="F5" s="28"/>
    </row>
    <row r="6" spans="1:8" x14ac:dyDescent="0.25">
      <c r="A6" s="29" t="s">
        <v>31</v>
      </c>
      <c r="B6" s="29"/>
      <c r="C6" s="24"/>
      <c r="D6" s="24"/>
      <c r="E6" s="25"/>
      <c r="F6" s="26"/>
    </row>
    <row r="7" spans="1:8" x14ac:dyDescent="0.25">
      <c r="A7" s="30" t="s">
        <v>19</v>
      </c>
      <c r="B7" s="29"/>
      <c r="C7" s="24"/>
      <c r="D7" s="24"/>
      <c r="E7" s="25"/>
      <c r="F7" s="26"/>
    </row>
    <row r="9" spans="1:8" s="129" customFormat="1" ht="26.1" customHeight="1" x14ac:dyDescent="0.25">
      <c r="A9" s="149" t="s">
        <v>20</v>
      </c>
      <c r="B9" s="150" t="s">
        <v>21</v>
      </c>
      <c r="C9" s="151" t="s">
        <v>22</v>
      </c>
      <c r="D9" s="151" t="s">
        <v>23</v>
      </c>
      <c r="E9" s="151" t="s">
        <v>24</v>
      </c>
      <c r="F9" s="152" t="s">
        <v>25</v>
      </c>
      <c r="H9" s="153" t="s">
        <v>15</v>
      </c>
    </row>
    <row r="10" spans="1:8" s="129" customFormat="1" ht="26.1" customHeight="1" x14ac:dyDescent="0.25">
      <c r="A10" s="132" t="s">
        <v>26</v>
      </c>
      <c r="B10" s="133">
        <f>SUM(C10:F10)</f>
        <v>289</v>
      </c>
      <c r="C10" s="134">
        <f>COUNTA(Okruh1[Registrační číslo])</f>
        <v>66</v>
      </c>
      <c r="D10" s="134">
        <f>COUNTA(Okruh2[Registrační číslo])</f>
        <v>147</v>
      </c>
      <c r="E10" s="134">
        <f>COUNTA(Okruh3[Registrační číslo])</f>
        <v>19</v>
      </c>
      <c r="F10" s="135">
        <f>COUNTA(Okruh4[Registrační číslo])</f>
        <v>57</v>
      </c>
      <c r="H10" s="154" t="s">
        <v>831</v>
      </c>
    </row>
    <row r="11" spans="1:8" s="129" customFormat="1" ht="26.1" customHeight="1" x14ac:dyDescent="0.25">
      <c r="A11" s="132" t="s">
        <v>27</v>
      </c>
      <c r="B11" s="133">
        <f>SUM(Statistika[[#This Row],[Okruh 1]:[Okruh 4]])</f>
        <v>183</v>
      </c>
      <c r="C11" s="134">
        <f>COUNTIF(Okruh1[Návrh dotace],"&gt;0")</f>
        <v>52</v>
      </c>
      <c r="D11" s="134">
        <f>COUNTIF(Okruh2[Návrh dotace],"&gt;0")</f>
        <v>78</v>
      </c>
      <c r="E11" s="134">
        <f>COUNTIF(Okruh3[Návrh dotace],"&gt;0")</f>
        <v>15</v>
      </c>
      <c r="F11" s="135">
        <f>COUNTIF(Okruh4[Návrh dotace],"&gt;0")</f>
        <v>38</v>
      </c>
      <c r="H11" s="134" t="s">
        <v>832</v>
      </c>
    </row>
    <row r="12" spans="1:8" s="129" customFormat="1" ht="26.1" customHeight="1" x14ac:dyDescent="0.25">
      <c r="A12" s="132" t="s">
        <v>29</v>
      </c>
      <c r="B12" s="133">
        <f>SUM(Statistika[[#This Row],[Okruh 1]:[Okruh 4]])</f>
        <v>98</v>
      </c>
      <c r="C12" s="134">
        <f>COUNTIF(Okruh1[Návrh dotace],"=0")</f>
        <v>11</v>
      </c>
      <c r="D12" s="134">
        <f>COUNTIF(Okruh2[Návrh dotace],"=0")</f>
        <v>66</v>
      </c>
      <c r="E12" s="134">
        <f>COUNTIF(Okruh3[Návrh dotace],"=0")</f>
        <v>4</v>
      </c>
      <c r="F12" s="135">
        <f>COUNTIF(Okruh4[Návrh dotace],"=0")</f>
        <v>17</v>
      </c>
      <c r="H12" s="154" t="s">
        <v>833</v>
      </c>
    </row>
    <row r="13" spans="1:8" s="129" customFormat="1" ht="26.1" customHeight="1" x14ac:dyDescent="0.25">
      <c r="A13" s="136" t="s">
        <v>262</v>
      </c>
      <c r="B13" s="137">
        <f>SUM(Statistika[[#This Row],[Okruh 1]:[Okruh 4]])</f>
        <v>8</v>
      </c>
      <c r="C13" s="138">
        <f>COUNTIF(Okruh1[Návrh dotace],"Projekt vyřazen, neodpovídá výzvě.")</f>
        <v>3</v>
      </c>
      <c r="D13" s="138">
        <f>COUNTIF(Okruh2[Návrh dotace],"Projekt vyřazen, neodpovídá výzvě.")</f>
        <v>3</v>
      </c>
      <c r="E13" s="138">
        <f>COUNTIF(Okruh3[Návrh dotace],"Projekt vyřazen, neodpovídá výzvě.")</f>
        <v>0</v>
      </c>
      <c r="F13" s="139">
        <f>COUNTIF(Okruh4[Návrh dotace],"Projekt vyřazen, neodpovídá výzvě.")</f>
        <v>2</v>
      </c>
      <c r="H13" s="155" t="s">
        <v>834</v>
      </c>
    </row>
    <row r="14" spans="1:8" ht="24.95" customHeight="1" x14ac:dyDescent="0.25">
      <c r="B14" s="28"/>
    </row>
    <row r="15" spans="1:8" s="129" customFormat="1" ht="24.95" customHeight="1" x14ac:dyDescent="0.25">
      <c r="A15" s="153" t="s">
        <v>830</v>
      </c>
      <c r="B15" s="153" t="s">
        <v>21</v>
      </c>
      <c r="C15" s="153" t="s">
        <v>22</v>
      </c>
      <c r="D15" s="153" t="s">
        <v>23</v>
      </c>
      <c r="E15" s="153" t="s">
        <v>24</v>
      </c>
      <c r="F15" s="153" t="s">
        <v>25</v>
      </c>
    </row>
    <row r="16" spans="1:8" ht="24.95" customHeight="1" x14ac:dyDescent="0.25">
      <c r="A16" s="140" t="s">
        <v>28</v>
      </c>
      <c r="B16" s="141">
        <f>SUM(C16:F16)</f>
        <v>231237449.55000001</v>
      </c>
      <c r="C16" s="142">
        <f>SUM(Okruh1[Požadovaná dotace])</f>
        <v>57441180</v>
      </c>
      <c r="D16" s="142">
        <f>SUM(Okruh2[Požadovaná dotace])</f>
        <v>106315365.34</v>
      </c>
      <c r="E16" s="142">
        <f>SUM(Okruh3[Požadovaná dotace])</f>
        <v>25117792.300000001</v>
      </c>
      <c r="F16" s="142">
        <f>SUM(Okruh4[Požadovaná dotace])</f>
        <v>42363111.909999996</v>
      </c>
    </row>
    <row r="17" spans="1:6" ht="24.95" customHeight="1" x14ac:dyDescent="0.25">
      <c r="A17" s="133" t="s">
        <v>3</v>
      </c>
      <c r="B17" s="143">
        <f>SUM(C17:F17)</f>
        <v>90810369</v>
      </c>
      <c r="C17" s="144">
        <f>SUM(Okruh1[Návrh dotace])</f>
        <v>29180790</v>
      </c>
      <c r="D17" s="144">
        <f>SUM(Okruh2[Návrh dotace])</f>
        <v>28991304</v>
      </c>
      <c r="E17" s="144">
        <f>SUM(Okruh3[Návrh dotace])</f>
        <v>13695421</v>
      </c>
      <c r="F17" s="144">
        <f>SUM(Okruh4[Návrh dotace])</f>
        <v>18942854</v>
      </c>
    </row>
  </sheetData>
  <pageMargins left="0.70866141732283472" right="0.70866141732283472" top="0.78740157480314965" bottom="0.78740157480314965" header="0.31496062992125984" footer="0.31496062992125984"/>
  <pageSetup paperSize="9" scale="85" orientation="portrait" r:id="rId1"/>
  <headerFooter>
    <oddHeader>&amp;LStatistika výzvy&amp;RNPO výzva č. 313/2023 Podpora projektů kreativního učení II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Abecední seznam</vt:lpstr>
      <vt:lpstr>Okruh 1</vt:lpstr>
      <vt:lpstr>Okruh 2</vt:lpstr>
      <vt:lpstr>Okruh 3</vt:lpstr>
      <vt:lpstr>Okruh 4</vt:lpstr>
      <vt:lpstr>Statistika</vt:lpstr>
      <vt:lpstr>'Abecední seznam'!Názvy_tisku</vt:lpstr>
      <vt:lpstr>'Okruh 1'!Názvy_tisku</vt:lpstr>
      <vt:lpstr>'Okruh 2'!Názvy_tisku</vt:lpstr>
      <vt:lpstr>'Okruh 3'!Názvy_tisku</vt:lpstr>
      <vt:lpstr>'Okruh 4'!Názvy_tisku</vt:lpstr>
      <vt:lpstr>'Abecední seznam'!Oblast_tisku</vt:lpstr>
      <vt:lpstr>'Okruh 1'!Oblast_tisku</vt:lpstr>
      <vt:lpstr>'Okruh 2'!Oblast_tisku</vt:lpstr>
      <vt:lpstr>'Okruh 3'!Oblast_tisku</vt:lpstr>
      <vt:lpstr>'Okruh 4'!Oblast_tisku</vt:lpstr>
      <vt:lpstr>Statistika!Oblast_tisku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Vrtišková Duyen Monika</dc:creator>
  <cp:lastModifiedBy>Zahradníčková Zuzana</cp:lastModifiedBy>
  <cp:lastPrinted>2023-07-19T15:19:17Z</cp:lastPrinted>
  <dcterms:created xsi:type="dcterms:W3CDTF">2022-12-08T11:41:04Z</dcterms:created>
  <dcterms:modified xsi:type="dcterms:W3CDTF">2023-07-25T13:44:28Z</dcterms:modified>
</cp:coreProperties>
</file>