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drawings/drawing6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drawings/drawing7.xml" ContentType="application/vnd.openxmlformats-officedocument.drawing+xml"/>
  <Override PartName="/xl/tables/table21.xml" ContentType="application/vnd.openxmlformats-officedocument.spreadsheetml.table+xml"/>
  <Override PartName="/xl/drawings/drawing8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z.zahradnickova\Documents\7 NPO KKP\"/>
    </mc:Choice>
  </mc:AlternateContent>
  <xr:revisionPtr revIDLastSave="0" documentId="8_{0B2F1BF6-4C1B-4562-A9DE-C805CB74B61B}" xr6:coauthVersionLast="36" xr6:coauthVersionMax="36" xr10:uidLastSave="{00000000-0000-0000-0000-000000000000}"/>
  <workbookProtection workbookAlgorithmName="SHA-512" workbookHashValue="yCVfxokCEu1gj/z0piwTs5MutEXcgBhMCzENc+h+S5WkV9lpvhlpgmkG9RWarR1RSs6du4u6GZC2yKw2WE4iYQ==" workbookSaltValue="+YhxCE48h7DLPBJTDONHGg==" workbookSpinCount="100000" lockStructure="1"/>
  <bookViews>
    <workbookView xWindow="0" yWindow="0" windowWidth="19200" windowHeight="7950" tabRatio="788" xr2:uid="{892B1123-AEF9-4D1C-8595-E8E0C0056F9B}"/>
  </bookViews>
  <sheets>
    <sheet name="Seznam" sheetId="12" r:id="rId1"/>
    <sheet name="Alternativní hudba" sheetId="22" r:id="rId2"/>
    <sheet name="Divadlo" sheetId="24" r:id="rId3"/>
    <sheet name="Klasická hudba" sheetId="26" r:id="rId4"/>
    <sheet name="Tanec a nonverbální divadlo" sheetId="25" r:id="rId5"/>
    <sheet name="Výtvarné umění" sheetId="27" r:id="rId6"/>
    <sheet name="4 X. Platformy" sheetId="23" r:id="rId7"/>
    <sheet name="Statistika" sheetId="20" r:id="rId8"/>
  </sheets>
  <definedNames>
    <definedName name="_xlnm._FilterDatabase" localSheetId="6" hidden="1">'4 X. Platformy'!$A$6:$G$6</definedName>
    <definedName name="_xlnm._FilterDatabase" localSheetId="1" hidden="1">'Alternativní hudba'!$A$6:$G$6</definedName>
    <definedName name="_xlnm._FilterDatabase" localSheetId="2" hidden="1">Divadlo!$A$6:$G$6</definedName>
    <definedName name="_xlnm._FilterDatabase" localSheetId="3" hidden="1">'Klasická hudba'!$A$6:$G$6</definedName>
    <definedName name="_xlnm._FilterDatabase" localSheetId="0" hidden="1">Seznam!$A$6:$G$6</definedName>
    <definedName name="_xlnm._FilterDatabase" localSheetId="4" hidden="1">'Tanec a nonverbální divadlo'!$A$6:$G$6</definedName>
    <definedName name="_xlnm._FilterDatabase" localSheetId="5" hidden="1">'Výtvarné umění'!$A$6:$G$6</definedName>
    <definedName name="_xlnm.Print_Titles" localSheetId="6">'4 X. Platformy'!$6:$6</definedName>
    <definedName name="_xlnm.Print_Titles" localSheetId="1">'Alternativní hudba'!$6:$6</definedName>
    <definedName name="_xlnm.Print_Titles" localSheetId="2">Divadlo!$6:$6</definedName>
    <definedName name="_xlnm.Print_Titles" localSheetId="3">'Klasická hudba'!$6:$6</definedName>
    <definedName name="_xlnm.Print_Titles" localSheetId="0">Seznam!$6:$6</definedName>
    <definedName name="_xlnm.Print_Titles" localSheetId="4">'Tanec a nonverbální divadlo'!$6:$6</definedName>
    <definedName name="_xlnm.Print_Titles" localSheetId="5">'Výtvarné umění'!$6:$6</definedName>
    <definedName name="_xlnm.Print_Area" localSheetId="6">'4 X. Platformy'!$A$1:$N$15</definedName>
    <definedName name="_xlnm.Print_Area" localSheetId="1">'Alternativní hudba'!$A$1:$N$31</definedName>
    <definedName name="_xlnm.Print_Area" localSheetId="2">Divadlo!$A$1:$N$44</definedName>
    <definedName name="_xlnm.Print_Area" localSheetId="3">'Klasická hudba'!$A$1:$N$29</definedName>
    <definedName name="_xlnm.Print_Area" localSheetId="0">Seznam!$A$1:$N$169</definedName>
    <definedName name="_xlnm.Print_Area" localSheetId="7">Statistika!$A$1:$H$37</definedName>
    <definedName name="_xlnm.Print_Area" localSheetId="4">'Tanec a nonverbální divadlo'!$A$1:$N$74</definedName>
    <definedName name="_xlnm.Print_Area" localSheetId="5">'Výtvarné umění'!$A$1:$N$50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7" l="1"/>
  <c r="C21" i="20"/>
  <c r="F29" i="26" l="1"/>
  <c r="F28" i="26"/>
  <c r="B12" i="20" l="1"/>
  <c r="D22" i="20"/>
  <c r="F27" i="20"/>
  <c r="F26" i="20"/>
  <c r="D27" i="20"/>
  <c r="D26" i="20"/>
  <c r="C27" i="20"/>
  <c r="C26" i="20"/>
  <c r="F22" i="20"/>
  <c r="F21" i="20"/>
  <c r="E22" i="20"/>
  <c r="E21" i="20"/>
  <c r="D21" i="20"/>
  <c r="C22" i="20"/>
  <c r="H17" i="20"/>
  <c r="H15" i="20"/>
  <c r="H16" i="20" s="1"/>
  <c r="G17" i="20"/>
  <c r="G15" i="20"/>
  <c r="F17" i="20"/>
  <c r="F15" i="20"/>
  <c r="E17" i="20"/>
  <c r="E15" i="20"/>
  <c r="D17" i="20"/>
  <c r="D15" i="20"/>
  <c r="C17" i="20"/>
  <c r="C15" i="20"/>
  <c r="B18" i="20"/>
  <c r="F11" i="20"/>
  <c r="F9" i="20"/>
  <c r="E11" i="20"/>
  <c r="E9" i="20"/>
  <c r="D11" i="20"/>
  <c r="D9" i="20"/>
  <c r="E5" i="23"/>
  <c r="H27" i="20" s="1"/>
  <c r="D5" i="23"/>
  <c r="H26" i="20" s="1"/>
  <c r="D5" i="27"/>
  <c r="G26" i="20" s="1"/>
  <c r="G27" i="20"/>
  <c r="E5" i="25"/>
  <c r="D5" i="25"/>
  <c r="E5" i="22"/>
  <c r="D5" i="22"/>
  <c r="D5" i="26"/>
  <c r="E26" i="20" s="1"/>
  <c r="E5" i="26"/>
  <c r="E27" i="20" s="1"/>
  <c r="E5" i="24"/>
  <c r="D5" i="24"/>
  <c r="D16" i="20" l="1"/>
  <c r="B26" i="20"/>
  <c r="B27" i="20"/>
  <c r="E16" i="20"/>
  <c r="F10" i="20"/>
  <c r="C16" i="20"/>
  <c r="G16" i="20"/>
  <c r="B17" i="20"/>
  <c r="F16" i="20"/>
  <c r="B15" i="20"/>
  <c r="D10" i="20"/>
  <c r="E10" i="20"/>
  <c r="C9" i="20"/>
  <c r="B9" i="20" s="1"/>
  <c r="C11" i="20"/>
  <c r="B11" i="20" s="1"/>
  <c r="B16" i="20" l="1"/>
  <c r="C10" i="20"/>
  <c r="B10" i="20" s="1"/>
  <c r="F152" i="12"/>
  <c r="B21" i="20" l="1"/>
  <c r="B22" i="20" l="1"/>
  <c r="F23" i="20" l="1"/>
  <c r="C23" i="20"/>
  <c r="E23" i="20"/>
  <c r="D23" i="20"/>
</calcChain>
</file>

<file path=xl/sharedStrings.xml><?xml version="1.0" encoding="utf-8"?>
<sst xmlns="http://schemas.openxmlformats.org/spreadsheetml/2006/main" count="1376" uniqueCount="536">
  <si>
    <t>Registrační číslo</t>
  </si>
  <si>
    <t>Žadatel</t>
  </si>
  <si>
    <t>Požadovaná dotace</t>
  </si>
  <si>
    <t>Návrh dotace</t>
  </si>
  <si>
    <t>1.</t>
  </si>
  <si>
    <t>2.</t>
  </si>
  <si>
    <t>3.</t>
  </si>
  <si>
    <t>4.</t>
  </si>
  <si>
    <t>5.</t>
  </si>
  <si>
    <t>6.</t>
  </si>
  <si>
    <t>7.</t>
  </si>
  <si>
    <t>8.</t>
  </si>
  <si>
    <t>ALT@RT z.ú.</t>
  </si>
  <si>
    <t>ART FRAME PALÁC AKROPOLIS s.r.o.</t>
  </si>
  <si>
    <t>MeetFactory o.p.s.</t>
  </si>
  <si>
    <t>Asociace nezávislých divadel ČR, z.s.</t>
  </si>
  <si>
    <t>Farma v jeskyni z.s.</t>
  </si>
  <si>
    <t>Cirk La Putyka, o.p.s.</t>
  </si>
  <si>
    <t>PLATO Ostrava, příspěvková organizace</t>
  </si>
  <si>
    <t>CIRQUEON, z.ú.</t>
  </si>
  <si>
    <t>rezi.dance v lese z.s.</t>
  </si>
  <si>
    <t>Nová síť z.s.</t>
  </si>
  <si>
    <t>Tanec Praha z.ú.</t>
  </si>
  <si>
    <t>Kytarový festival Mikulov / Guitar Festival Mikulov, z.s.</t>
  </si>
  <si>
    <t>DW7, o.p.s.</t>
  </si>
  <si>
    <t>Temporary Collective z.s.</t>
  </si>
  <si>
    <t>Mezinárodní pěvecké centrum Antonína Dvořáka v Karlových Varech, o.p.s.</t>
  </si>
  <si>
    <t>Centrum choreografického rozvoje SE.S.TA, z.s.</t>
  </si>
  <si>
    <t>Sdružení Q, z.s.</t>
  </si>
  <si>
    <t>Městská divadla pražská</t>
  </si>
  <si>
    <t>Rekultur z.s.</t>
  </si>
  <si>
    <t>Are | are-events.org z.s.</t>
  </si>
  <si>
    <t>PAF, z. s.</t>
  </si>
  <si>
    <t>CreW, z.s.</t>
  </si>
  <si>
    <t>Dům umění města Brna, příspěvková organizace</t>
  </si>
  <si>
    <t>Lovable Humans, z. s.</t>
  </si>
  <si>
    <t>Ševčíkův institut, z.s.</t>
  </si>
  <si>
    <t>ProFitArt, z.s.</t>
  </si>
  <si>
    <t>TIC BRNO, příspěvková organizace</t>
  </si>
  <si>
    <t>Spolek Z druhé strany</t>
  </si>
  <si>
    <t>Divadlo Continuo, z.s.</t>
  </si>
  <si>
    <t>Úterský spolek Bart</t>
  </si>
  <si>
    <t>Taneční aktuality o.p.s.</t>
  </si>
  <si>
    <t>Soundsgate s.r.o.</t>
  </si>
  <si>
    <t>United Arts &amp; Co. z.s.</t>
  </si>
  <si>
    <t>BuranTeatr z.ú.</t>
  </si>
  <si>
    <t>Burkicom z.ú.</t>
  </si>
  <si>
    <t>KULTIVÁTOR</t>
  </si>
  <si>
    <t>Pražský hudební institut, z.ú.</t>
  </si>
  <si>
    <t>VZBUĎME VARY, z.s.</t>
  </si>
  <si>
    <t>Czech Music Crossroads</t>
  </si>
  <si>
    <t>Colour Production, spol. s r.o.</t>
  </si>
  <si>
    <t>Divadlo Drak a Mezinárodní institut figurálního divadla o.p.s.</t>
  </si>
  <si>
    <t>Brno Artists in Residence</t>
  </si>
  <si>
    <t>Live Performance Bazaar, z.s.</t>
  </si>
  <si>
    <t>Petrohradská kolektiv,  z. s.</t>
  </si>
  <si>
    <t>LUSTR festival ilustrace z.s.</t>
  </si>
  <si>
    <t>Zákulisí, z.s.</t>
  </si>
  <si>
    <t>"tranzit.cz"</t>
  </si>
  <si>
    <t>Společnost pro duchovní hudbu z.s.</t>
  </si>
  <si>
    <t>Nadace Prague Biennale</t>
  </si>
  <si>
    <t>Vaizard, z.ú.</t>
  </si>
  <si>
    <t>Hudební lahůdky, z.s.</t>
  </si>
  <si>
    <t>Vize tance, z.s.</t>
  </si>
  <si>
    <t>Mezinárodní Masterclass</t>
  </si>
  <si>
    <t>Opera studio Praha, z.s.</t>
  </si>
  <si>
    <t>Veřejný sál Hraničář, spolek</t>
  </si>
  <si>
    <t>third // space, z. s.</t>
  </si>
  <si>
    <t>Káznice Studios, z. s.</t>
  </si>
  <si>
    <t>BALET PRAHA, o.p.s.</t>
  </si>
  <si>
    <t>Music Class - hudební workshopy zahraničních lektorů</t>
  </si>
  <si>
    <t>8PM promotion s.r.o.</t>
  </si>
  <si>
    <t>LUXFER OPEN SPACE, z.s.</t>
  </si>
  <si>
    <t>Divadlo LETÍ, z.s.</t>
  </si>
  <si>
    <t>Alica Minar &amp; col.  z.s.</t>
  </si>
  <si>
    <t>PKF - Prague Philharmonia, o.p.s.</t>
  </si>
  <si>
    <t>BUBEC, o.p.s.</t>
  </si>
  <si>
    <t>Björnsonova, z. s.</t>
  </si>
  <si>
    <t>Švestkový Dvůr, z.s.</t>
  </si>
  <si>
    <t>DEPRESIVNÍ DĚTI TOUŽÍ PO PENĚZÍCH, zapsaný spolek</t>
  </si>
  <si>
    <t>Taneční centrum Praha - konzervatoř, z. ú.</t>
  </si>
  <si>
    <t>Ostrovy s.r.o.</t>
  </si>
  <si>
    <t>Společnost tance při Taneční konzervatoři Praha, z. s.</t>
  </si>
  <si>
    <t>Farmstudio - středisko umění a kultury, z.s.</t>
  </si>
  <si>
    <t>Hlasohled, z.s.</t>
  </si>
  <si>
    <t>Cirkus trochu jinak, z. s.</t>
  </si>
  <si>
    <t>Pop Academy z.s.</t>
  </si>
  <si>
    <t>Hodnotící kritéria</t>
  </si>
  <si>
    <t>Název projektu</t>
  </si>
  <si>
    <t>Hodnocení</t>
  </si>
  <si>
    <t>Statistika</t>
  </si>
  <si>
    <t>Počty žádostí</t>
  </si>
  <si>
    <t>Celkem</t>
  </si>
  <si>
    <t>Okruh 1</t>
  </si>
  <si>
    <t>Okruh 2</t>
  </si>
  <si>
    <t>Okruh 3</t>
  </si>
  <si>
    <t>Okruh 4</t>
  </si>
  <si>
    <t>Podaných</t>
  </si>
  <si>
    <t>Podpořených</t>
  </si>
  <si>
    <t>Požadováno</t>
  </si>
  <si>
    <t>Nepodpořených</t>
  </si>
  <si>
    <t xml:space="preserve">1. kvalita projektu (jasné vymezení cíle, realizační plán) </t>
  </si>
  <si>
    <t>3. přínos pro rozvoj kompetencí z hlediska naplňování cílů NPO (kompetence k uplatnění na mezinárodní umělecké/odborné scéně)</t>
  </si>
  <si>
    <t>4. cílová skupina, počet podpořených pracovníků KKS</t>
  </si>
  <si>
    <t>5. mezinárodní charakter projektu (význam zapojení zahraničních aktérů z hlediska rozvoje kompetencí pracovníků cílové instituce/ účastníků z ČR)</t>
  </si>
  <si>
    <t>6. kredibilita žadatele (zkušenosti s realizací podobných projektů, výsledky dosavadní činnosti)</t>
  </si>
  <si>
    <t>7. struktura a přiměřenost nákladů, oddělení projektu od jiných aktivit žadatele</t>
  </si>
  <si>
    <t>8. schopnost zajistit vícezdrojové financování, udržitelnost projektu</t>
  </si>
  <si>
    <t>1-20</t>
  </si>
  <si>
    <t>1-10</t>
  </si>
  <si>
    <t>Bodové hodnocení</t>
  </si>
  <si>
    <t>ALTERNATIVNÍ HUDBA</t>
  </si>
  <si>
    <t>DIVADLO</t>
  </si>
  <si>
    <t>TANEC A NONVERBÁLNÍ DIVADLO</t>
  </si>
  <si>
    <t>KLASICKÁ HUDBA</t>
  </si>
  <si>
    <t>VÝTVARNÉ UMĚNÍ</t>
  </si>
  <si>
    <t>Hodnocení dle hodnotících kritérií</t>
  </si>
  <si>
    <t>Okruh 1
Rezidenční pobyty</t>
  </si>
  <si>
    <t>Dotace</t>
  </si>
  <si>
    <t>Okruh 1 A: Rezidenční pobyty</t>
  </si>
  <si>
    <t>Okruh 1 D: Rezidenční pobyty</t>
  </si>
  <si>
    <t>Okruh 1 K: Rezidenční pobyty</t>
  </si>
  <si>
    <t>Okruh 1 T: Rezidenční pobyty</t>
  </si>
  <si>
    <t>Okruh 1 V: Rezidenční pobyty</t>
  </si>
  <si>
    <r>
      <t>Dotace</t>
    </r>
    <r>
      <rPr>
        <sz val="10"/>
        <color theme="0"/>
        <rFont val="Calibri"/>
        <family val="2"/>
        <charset val="238"/>
      </rPr>
      <t xml:space="preserve"> (v Kč)</t>
    </r>
  </si>
  <si>
    <t>Výzva NPO č. 0315/2023 Rozvoj kompetencí pracovníků KKS: projekty mezinárodní umělecké a odborné spolupráce v ČR</t>
  </si>
  <si>
    <t>4AM z.s.</t>
  </si>
  <si>
    <t>Akademie komorní hudby, z. s.</t>
  </si>
  <si>
    <t>Archa - Centrum dokumentárního divadla, z.ú.</t>
  </si>
  <si>
    <t>Art Movement, z.s.</t>
  </si>
  <si>
    <t>Asociace divadelních lektorů, z.s.</t>
  </si>
  <si>
    <t>Avant Grid s.r.o.</t>
  </si>
  <si>
    <t>AXELLO spol. s r.o.</t>
  </si>
  <si>
    <t>Baletní studio při Moravském divadle Olomouc, zapsaný spolek</t>
  </si>
  <si>
    <t>Basement Project z.s.</t>
  </si>
  <si>
    <t>Bezhlaví z.s.</t>
  </si>
  <si>
    <t>Centrum experimentálního divadla, příspěvková organizace</t>
  </si>
  <si>
    <t>Collegium Marianum - Týnská škola s.r.o.</t>
  </si>
  <si>
    <t>Czech Motion design z.s.</t>
  </si>
  <si>
    <t>České Budějovice - Evropské hlavní město kultury 2028, z.ú.</t>
  </si>
  <si>
    <t>Česko-francouzská akademie Telč, o.p.s.</t>
  </si>
  <si>
    <t>Čtyři dny z.s.</t>
  </si>
  <si>
    <t>Divadlo Láska z.s.</t>
  </si>
  <si>
    <t>Divadlo NIE z.s.</t>
  </si>
  <si>
    <t>F2 unlimited, z.s.</t>
  </si>
  <si>
    <t>Fade in: a Rose z. s.</t>
  </si>
  <si>
    <t>Feel the UNIVERSE Circus Company, z.s.</t>
  </si>
  <si>
    <t>Ferst Dadler z.s.</t>
  </si>
  <si>
    <t>FMG Artists, s.r.o.</t>
  </si>
  <si>
    <t>Fosilie z.s.</t>
  </si>
  <si>
    <t>Freud Contemporary s.r.o.</t>
  </si>
  <si>
    <t>Gasparo s.r.o.</t>
  </si>
  <si>
    <t>Geisslers Hofcomoedianten z.s.</t>
  </si>
  <si>
    <t>GOGLMOGL produktion, z. s.</t>
  </si>
  <si>
    <t>Hope Recycling Station, z.s.</t>
  </si>
  <si>
    <t>Institut úzkosti z.s.</t>
  </si>
  <si>
    <t>JAZZFESTBRNO AHEAD, s.r.o.</t>
  </si>
  <si>
    <t>Just Monkeys, z. s.</t>
  </si>
  <si>
    <t>KAMPUS HYBERNSKÁ, z. ú.</t>
  </si>
  <si>
    <t>KD Mlejn, z.ú.</t>
  </si>
  <si>
    <t>Klub Art 4 People z.s.</t>
  </si>
  <si>
    <t>Kreativní Praha, z. ú.</t>
  </si>
  <si>
    <t>Kulturní Plantáž Blatná</t>
  </si>
  <si>
    <t>Lenka Vagnerová &amp; Company, z.s.</t>
  </si>
  <si>
    <t>Les ballets Bubenicek s.r.o.</t>
  </si>
  <si>
    <t>Lidi z. s.</t>
  </si>
  <si>
    <t>Lieder Society z.s.</t>
  </si>
  <si>
    <t>LIFE VIBES ON s.r.o.</t>
  </si>
  <si>
    <t>MESA, spolek</t>
  </si>
  <si>
    <t>Metronome Production s.r.o.</t>
  </si>
  <si>
    <t>Movement Factory, z.s.</t>
  </si>
  <si>
    <t>Nadační fond a Institut Pavla Šmoka</t>
  </si>
  <si>
    <t>ORBITA z.s.</t>
  </si>
  <si>
    <t>Pontopolis z.s.</t>
  </si>
  <si>
    <t>Pop Messe s.r.o.</t>
  </si>
  <si>
    <t>Pragovka for Art z.s.</t>
  </si>
  <si>
    <t>Schmilblick spolek</t>
  </si>
  <si>
    <t>Signal Productions s.r.o.</t>
  </si>
  <si>
    <t>Socionaut z. s.</t>
  </si>
  <si>
    <t>Spolek pro vydávání časopisu Loutkář</t>
  </si>
  <si>
    <t>Spolek přátel Domu umění Města Brna, z.s.</t>
  </si>
  <si>
    <t>STARTPOINT PRIZE, z.s.</t>
  </si>
  <si>
    <t>Studio Hrdinů z.s.</t>
  </si>
  <si>
    <t>Tantehorse z.s.</t>
  </si>
  <si>
    <t>Theatrum Kuks z.s.</t>
  </si>
  <si>
    <t>Untitled, z.s.</t>
  </si>
  <si>
    <t>Ústředna, s.r.o.</t>
  </si>
  <si>
    <t>Valdštejnské imaginárium, z.ú.</t>
  </si>
  <si>
    <t>Vzdělávací a kulturní centrum Broumov o.p.s.</t>
  </si>
  <si>
    <t>YOU MUST ENTERTAIN! BRNO</t>
  </si>
  <si>
    <t>Akademie komorní hudby 2024</t>
  </si>
  <si>
    <t>Symposium Dancetopia</t>
  </si>
  <si>
    <t>Workshopy Looking glass v ČR</t>
  </si>
  <si>
    <t>Umělecké rezidence ve Studiu ALTA v roce 2024</t>
  </si>
  <si>
    <t>Les. Více-než-lidský čas</t>
  </si>
  <si>
    <t>Mezinárodní dílny a rezidence dokumentárního divadla</t>
  </si>
  <si>
    <t>Rezidenční hudební program Paláce Akropolis 2024</t>
  </si>
  <si>
    <t>Master Class s Timem Burtonem - životní a umělecké inspirace Burtonova výtvarného stylu v hraných i animovaných filmech</t>
  </si>
  <si>
    <t>Partnerství divadel a škol - příležitost k vzájemnému rozvoji</t>
  </si>
  <si>
    <t>Česko bavorská platforma pro nezávislé scénické umění 2024 v ČR</t>
  </si>
  <si>
    <t>Česko italský networking jako základ budoucích projektů</t>
  </si>
  <si>
    <t>Pražírna AB3 - zahraniční rezidenční program 2024</t>
  </si>
  <si>
    <t>Jesus.Net -  Zahraniční spolupráce: cesta k dynamicky udržitelné pozici středoevropského hudebního klubu v globální konkurenci</t>
  </si>
  <si>
    <t xml:space="preserve">Vlivy tanečního umění napříč Evropou. Odborné workshopy se zahraničními pedagogy v Pražském komorním baletu v roce 2024. </t>
  </si>
  <si>
    <t>TanDílny (pro umělce, kreativce a pedagogy) - "Dans workshop"</t>
  </si>
  <si>
    <t>Basement Project - zahraniční umělci</t>
  </si>
  <si>
    <t>Freestyle fotbal plus tanec = ART</t>
  </si>
  <si>
    <t xml:space="preserve">Good Night Readers </t>
  </si>
  <si>
    <t>Mezinárodní spolupráce umělců ve Studiu Bubec</t>
  </si>
  <si>
    <t>Paradise garden - Rajská Zahrada</t>
  </si>
  <si>
    <t>Pomíjivé rezidence_mezinárodní spolupráce V4</t>
  </si>
  <si>
    <t xml:space="preserve">w♀men in art -  2. ročník konference zaměřené na podporu žen v umění </t>
  </si>
  <si>
    <t>Bread&amp;Dance Prague 2024</t>
  </si>
  <si>
    <t>CED TALKS: Divadlo a diverzita</t>
  </si>
  <si>
    <t>Choreografické forum 2024</t>
  </si>
  <si>
    <t>Tvůrčí a výzkumné rezidence SE.S.TA 2024</t>
  </si>
  <si>
    <t>Booster II</t>
  </si>
  <si>
    <t>We Create Together</t>
  </si>
  <si>
    <t xml:space="preserve">CIRQUEON - Rezidence a mentoring zahraničních umělců v ČR </t>
  </si>
  <si>
    <t>Platforma nového cirkusu</t>
  </si>
  <si>
    <t>Akademie Versailles 2024</t>
  </si>
  <si>
    <t>Daniel Lepkoff: Rozpohybovat prostředí</t>
  </si>
  <si>
    <t>Rekvizity a objekty - workshop Julyena Hamiltona</t>
  </si>
  <si>
    <t>Mouvo 9</t>
  </si>
  <si>
    <t>Permakulturní fórum 2024</t>
  </si>
  <si>
    <t>Permaskilling – rozvoj dovedností jihočeského KKS</t>
  </si>
  <si>
    <t>Vznik platformy podporující kreativní učení v Jihočeském kraji</t>
  </si>
  <si>
    <t>Music Academy Telč</t>
  </si>
  <si>
    <t>Laboratoř současného myšlení</t>
  </si>
  <si>
    <t>Darkness is playful - kontinuální celoroční workshop</t>
  </si>
  <si>
    <t>Workshopy Divadla Continuo pod vedením zahraničních lektorů 2024</t>
  </si>
  <si>
    <t>Gaudeamus Theatrum 2024</t>
  </si>
  <si>
    <t>Série workshopů autorské tvorby: HOW TO DEAL WITH OTHERNESS // JAK PŘIJÍMAT JINAKOST</t>
  </si>
  <si>
    <t>Divadlo LETÍ projekt New voices 2024</t>
  </si>
  <si>
    <t>NIE MASTERCLASS 2024</t>
  </si>
  <si>
    <t>Mezinárodní rezidence v DW7 a domě NACUCKY (Divadle na cucky, EDU na cucky a Galerii XY)</t>
  </si>
  <si>
    <t>Mobilita profesionálů klubu FUCHS 2 v roce 2024</t>
  </si>
  <si>
    <t xml:space="preserve">Taneční a pohybový workshop se zaměřením na metodu Spacial Dynamics  </t>
  </si>
  <si>
    <t>Tréninkový program Farm in the Cave</t>
  </si>
  <si>
    <t>Rezidenční program Farmstudia 2024</t>
  </si>
  <si>
    <t xml:space="preserve">Prague Aerial Convention </t>
  </si>
  <si>
    <t>Tvůrčí taneční dílny pod vedením Simoneho Sandroniho</t>
  </si>
  <si>
    <t>23. ročník mezinárodních interpretačních kurzů v Ostravě v oboru hra na klarinet a saxofon</t>
  </si>
  <si>
    <t>Spolupráce performera s hudebníkem v rámci tvůrčího procesu autorské tvorby</t>
  </si>
  <si>
    <t>Rezidenční pobyty umělců v Příboře</t>
  </si>
  <si>
    <t>Rezidence Cirque Aital v Praze</t>
  </si>
  <si>
    <t xml:space="preserve">Komedie dell'arte v Kuksu </t>
  </si>
  <si>
    <t>Bohatická rychta 2024</t>
  </si>
  <si>
    <t>Hlasohled - hudební workshopy a konference</t>
  </si>
  <si>
    <t>Kolonialismus, postkolonialismus a rasismus v zemích spadajících pod vliv Sovětského impéria</t>
  </si>
  <si>
    <t>MusAcad</t>
  </si>
  <si>
    <t>Rezidenční a výstavní program Zahrady Institutu úzkosti</t>
  </si>
  <si>
    <t>Survival Kit for Modern Musician</t>
  </si>
  <si>
    <t>Přístupnost divadla pro nevidomé</t>
  </si>
  <si>
    <t>Sustain: Hudba a udržitelnost</t>
  </si>
  <si>
    <t>7°</t>
  </si>
  <si>
    <t>Rezidence Wonderground company</t>
  </si>
  <si>
    <t>Mezinárodní workshopy pro lektory capoeiry a brazilských národních tanců</t>
  </si>
  <si>
    <t>Dovednosti pro budoucnost - Program na rozvoj kompetencí kulturních profesionálů pro sociální, zelenou a digitální tranzici</t>
  </si>
  <si>
    <t>Kreativní platforma - Budování mezinárodní sítě zajišťující rozvoj kompetencí českých kulturních profesionálů</t>
  </si>
  <si>
    <t>Pražské kulturní fórum 2024 (PKF)</t>
  </si>
  <si>
    <t>Mezinárodní kontrabasová soutěž Františka Simandla</t>
  </si>
  <si>
    <t>XXXVI. Mezinárodní kytarové kurzy s koncerty Mikulov 2024</t>
  </si>
  <si>
    <t>Lenka Vagnerová &amp; Company - Workshop Edivaldo Ernesto 2024</t>
  </si>
  <si>
    <t>Bubeníček Ballet Masterclasses</t>
  </si>
  <si>
    <t>Galit Liss učí 1000ŽEN</t>
  </si>
  <si>
    <t>Mladý salón 2024</t>
  </si>
  <si>
    <t>Esence</t>
  </si>
  <si>
    <t>Live Performance Bazaar Residencies 2024</t>
  </si>
  <si>
    <t>Sdílení odvážné praxe nejen pro taneční a divadelní komunity</t>
  </si>
  <si>
    <t>Workshop with Wayne Jordan: Staging Strategies</t>
  </si>
  <si>
    <t>Doprovodný program LUSTR 2024</t>
  </si>
  <si>
    <t>Sympozium ilustrace 2024</t>
  </si>
  <si>
    <t>Rezidenční pobyty v Luxfer Open Space v roce 2024, Česká Skalice</t>
  </si>
  <si>
    <t>Mezinárodní rezidenční program MeetFactory 2024</t>
  </si>
  <si>
    <t>SYNAPSE KNOWLEDGE 2024</t>
  </si>
  <si>
    <t>rezidence PERSPECTIVES</t>
  </si>
  <si>
    <t>rezidence SECOND PRACTICE</t>
  </si>
  <si>
    <t>IMAGINE UA - Ukrajinský program Městských divadel pražských v roce 2024</t>
  </si>
  <si>
    <t xml:space="preserve">Metronome Music Camp </t>
  </si>
  <si>
    <t>Mezinárodní mistrovské pěvecké kurzy 2024</t>
  </si>
  <si>
    <t>Taneční workshopy Movement Lab a letní vzdělávací stáž Full Out Camp</t>
  </si>
  <si>
    <t>Rezidenční program Nadace Prague Biennale: Re-connect Art</t>
  </si>
  <si>
    <t xml:space="preserve">Jak zachytit paměť tance? Odborné workshopy se zahraničními lektory v Institutu Pavla Šmoka v roce 2024. </t>
  </si>
  <si>
    <t>Culture Get-Together 2024 - konference o spolupráci v kultuře</t>
  </si>
  <si>
    <t>Podpora platforem Nové sítě 2024</t>
  </si>
  <si>
    <t>Aplikace Ilan Lev metody do taneční praxe – workshop Tomasze Pomersbacha</t>
  </si>
  <si>
    <t>Odborné vzdělávací workshopy v oblasti improvizace a instantní kompozice tance</t>
  </si>
  <si>
    <t xml:space="preserve">Hudební konference k výročí vstupu ČR do EU a NATO </t>
  </si>
  <si>
    <t>United Live Europe_Accelerator II</t>
  </si>
  <si>
    <t>A T L A S</t>
  </si>
  <si>
    <t>Zahraniční rezidence - AIR 2024</t>
  </si>
  <si>
    <t>Orchestrální akademie PKF - Prague Philharmonia 2024</t>
  </si>
  <si>
    <t>Rezidence: Pionýrské rostliny</t>
  </si>
  <si>
    <t>MIME&amp;LEARN</t>
  </si>
  <si>
    <t>Level Up Pop Academy 2 (LUPA 2)</t>
  </si>
  <si>
    <t>Pop Messe Conference 2024</t>
  </si>
  <si>
    <t>Mezinárodní rezidenční program Pragovka Gallery</t>
  </si>
  <si>
    <t>Mistrovské pěvecké kurzy Yvonne Steiner a Franze Hawlaty v Kališti u Humpolce, v rodném domě Gustava Mahlera</t>
  </si>
  <si>
    <t xml:space="preserve">Barokní tanec současným pohledem Andrey Miltnerové - česká část </t>
  </si>
  <si>
    <t>Dance &amp; Mental Health in Schools by Chameleon Company</t>
  </si>
  <si>
    <t>Od pantomimy k tanci</t>
  </si>
  <si>
    <t>Nový rezidenční program pro evropské dramatiky</t>
  </si>
  <si>
    <t>Rezidence skupiny United Cowboys v Praze</t>
  </si>
  <si>
    <t>A-I-R 24</t>
  </si>
  <si>
    <t>COMPOSITION and PERCUSSION WORKSHOP TRSTĚNICE 2024</t>
  </si>
  <si>
    <t>Cie Pieds Perchés - mezinárodní spolupráce</t>
  </si>
  <si>
    <t>Signal x Sensorium Forum</t>
  </si>
  <si>
    <t>Workshopy uplatnění a podpory uměleckých kompetencí v alternativních kariérách</t>
  </si>
  <si>
    <t>Composers Summit Prague 2024</t>
  </si>
  <si>
    <t>Convivium 2024 - mezinárodní kurzy duchovní hudby</t>
  </si>
  <si>
    <t>Bohemia Balet a světoví tvůrci 2024</t>
  </si>
  <si>
    <t>Praktické semináře kritiků loutkového divadla</t>
  </si>
  <si>
    <t>100 let SŠUŘ</t>
  </si>
  <si>
    <t>ZDRUHESTRANY - Ambasadoři</t>
  </si>
  <si>
    <t>ZDRUHESTRANY - Pneu</t>
  </si>
  <si>
    <t>STARTED 2024 - residenční program ceny STARTPOINT</t>
  </si>
  <si>
    <t>Umění v mezičasech</t>
  </si>
  <si>
    <t>Cabin Studio, Pěčice - série rezidenčních pobytů 2024</t>
  </si>
  <si>
    <t>Ševčíkova Akademie 2024</t>
  </si>
  <si>
    <t>REZIDENČNÍ PROGRAM NA ŠVESTKOVÉM DVOŘE II</t>
  </si>
  <si>
    <t>Networking, mentoring a odborná spolupráce 2024</t>
  </si>
  <si>
    <t>Rezidence Krenovka 2024</t>
  </si>
  <si>
    <t>Jak na fundraising v taneční komunitě</t>
  </si>
  <si>
    <t>Rezidenční pobyty zahraničních hostů v ČR v 2024</t>
  </si>
  <si>
    <t>Divadlo dneška</t>
  </si>
  <si>
    <t>Rezidence MOVE</t>
  </si>
  <si>
    <t>Workshop - Renan Martins</t>
  </si>
  <si>
    <t>Návrat italské opery do Kuksu</t>
  </si>
  <si>
    <t xml:space="preserve">Rezidenční pobyt se zaměřením na sdílení zkušeností v oblasti uměleckého ztvárnění germánských a slovanských rituálů </t>
  </si>
  <si>
    <t xml:space="preserve">REZIDENCE SHEPHERD  </t>
  </si>
  <si>
    <t xml:space="preserve">Losers Cirque Company - Masterclass - novocirkusové disciplíny </t>
  </si>
  <si>
    <t>Historie a budoucnost sbírek Solidarity</t>
  </si>
  <si>
    <t>Vzlet - Mezinárodní dramaturgická konference</t>
  </si>
  <si>
    <t>Mistrovský varhanní kurz v Úterý 2024</t>
  </si>
  <si>
    <t>Artivate platform</t>
  </si>
  <si>
    <t>Rezidence v Lodžii</t>
  </si>
  <si>
    <t>Symptomy budoucnosti: Těžba lithia na Ústecku (artist talks a umělecko-výzkumná konference)</t>
  </si>
  <si>
    <t xml:space="preserve">PŘICHÁZENÍ </t>
  </si>
  <si>
    <t>ESENCE MÍSTA 2024</t>
  </si>
  <si>
    <t>Hortus Musicalis Broumov 2024</t>
  </si>
  <si>
    <t>Butó v současné performance: kompozice</t>
  </si>
  <si>
    <t>Festivalové rezidence ve Venuši ve Švehlovce pro rok 2024</t>
  </si>
  <si>
    <t>Je tady někdo doktor? [Česko-ukrajinská tvůrčí rezidence]</t>
  </si>
  <si>
    <t>0315000124</t>
  </si>
  <si>
    <t>0315000164</t>
  </si>
  <si>
    <t>0315000111</t>
  </si>
  <si>
    <t>0315000040</t>
  </si>
  <si>
    <t>0315000041</t>
  </si>
  <si>
    <t>0315000085</t>
  </si>
  <si>
    <t>0315000084</t>
  </si>
  <si>
    <t>0315000080</t>
  </si>
  <si>
    <t>0315000077</t>
  </si>
  <si>
    <t>0315000013</t>
  </si>
  <si>
    <t>0315000118</t>
  </si>
  <si>
    <t>0315000152</t>
  </si>
  <si>
    <t>0315000070</t>
  </si>
  <si>
    <t>0315000098</t>
  </si>
  <si>
    <t>0315000183</t>
  </si>
  <si>
    <t>0315000089</t>
  </si>
  <si>
    <t>0315000099</t>
  </si>
  <si>
    <t>0315000199</t>
  </si>
  <si>
    <t>0315000114</t>
  </si>
  <si>
    <t>0315000072</t>
  </si>
  <si>
    <t>0315000192</t>
  </si>
  <si>
    <t>0315000158</t>
  </si>
  <si>
    <t>0315000173</t>
  </si>
  <si>
    <t>0315000187</t>
  </si>
  <si>
    <t>0315000179</t>
  </si>
  <si>
    <t>0315000115</t>
  </si>
  <si>
    <t>0315000120</t>
  </si>
  <si>
    <t>0315000006</t>
  </si>
  <si>
    <t>0315000005</t>
  </si>
  <si>
    <t>0315000008</t>
  </si>
  <si>
    <t>0315000110</t>
  </si>
  <si>
    <t>0315000057</t>
  </si>
  <si>
    <t>0315000018</t>
  </si>
  <si>
    <t>0315000087</t>
  </si>
  <si>
    <t>0315000012</t>
  </si>
  <si>
    <t>0315000015</t>
  </si>
  <si>
    <t>0315000010</t>
  </si>
  <si>
    <t>0315000194</t>
  </si>
  <si>
    <t>0315000142</t>
  </si>
  <si>
    <t>0315000172</t>
  </si>
  <si>
    <t>0315000140</t>
  </si>
  <si>
    <t>0315000076</t>
  </si>
  <si>
    <t>0315000061</t>
  </si>
  <si>
    <t>0315000168</t>
  </si>
  <si>
    <t>0315000021</t>
  </si>
  <si>
    <t>0315000004</t>
  </si>
  <si>
    <t>0315000093</t>
  </si>
  <si>
    <t>0315000149</t>
  </si>
  <si>
    <t>0315000066</t>
  </si>
  <si>
    <t>0315000014</t>
  </si>
  <si>
    <t>0315000156</t>
  </si>
  <si>
    <t>0315000073</t>
  </si>
  <si>
    <t>0315000113</t>
  </si>
  <si>
    <t>0315000193</t>
  </si>
  <si>
    <t>0315000145</t>
  </si>
  <si>
    <t>0315000064</t>
  </si>
  <si>
    <t>0315000038</t>
  </si>
  <si>
    <t>0315000092</t>
  </si>
  <si>
    <t>0315000169</t>
  </si>
  <si>
    <t>0315000177</t>
  </si>
  <si>
    <t>0315000159</t>
  </si>
  <si>
    <t>0315000155</t>
  </si>
  <si>
    <t>0315000167</t>
  </si>
  <si>
    <t>0315000181</t>
  </si>
  <si>
    <t>0315000165</t>
  </si>
  <si>
    <t>0315000036</t>
  </si>
  <si>
    <t>0315000105</t>
  </si>
  <si>
    <t>0315000136</t>
  </si>
  <si>
    <t>0315000157</t>
  </si>
  <si>
    <t>0315000198</t>
  </si>
  <si>
    <t>0315000103</t>
  </si>
  <si>
    <t>0315000094</t>
  </si>
  <si>
    <t>0315000090</t>
  </si>
  <si>
    <t>0315000078</t>
  </si>
  <si>
    <t>0315000095</t>
  </si>
  <si>
    <t>0315000141</t>
  </si>
  <si>
    <t>0315000071</t>
  </si>
  <si>
    <t>0315000091</t>
  </si>
  <si>
    <t>0315000029</t>
  </si>
  <si>
    <t>0315000083</t>
  </si>
  <si>
    <t>0315000197</t>
  </si>
  <si>
    <t>0315000180</t>
  </si>
  <si>
    <t>0315000133</t>
  </si>
  <si>
    <t>0315000031</t>
  </si>
  <si>
    <t>0315000125</t>
  </si>
  <si>
    <t>0315000170</t>
  </si>
  <si>
    <t>0315000132</t>
  </si>
  <si>
    <t>0315000025</t>
  </si>
  <si>
    <t>0315000047</t>
  </si>
  <si>
    <t>0315000056</t>
  </si>
  <si>
    <t>0315000116</t>
  </si>
  <si>
    <t>0315000044</t>
  </si>
  <si>
    <t>0315000045</t>
  </si>
  <si>
    <t>0315000016</t>
  </si>
  <si>
    <t>0315000082</t>
  </si>
  <si>
    <t>0315000166</t>
  </si>
  <si>
    <t>0315000147</t>
  </si>
  <si>
    <t>0315000043</t>
  </si>
  <si>
    <t>0315000108</t>
  </si>
  <si>
    <t>0315000060</t>
  </si>
  <si>
    <t>0315000063</t>
  </si>
  <si>
    <t>0315000188</t>
  </si>
  <si>
    <t>0315000097</t>
  </si>
  <si>
    <t>0315000079</t>
  </si>
  <si>
    <t>0315000175</t>
  </si>
  <si>
    <t>0315000062</t>
  </si>
  <si>
    <t>0315000178</t>
  </si>
  <si>
    <t>0315000151</t>
  </si>
  <si>
    <t>0315000001</t>
  </si>
  <si>
    <t>0315000002</t>
  </si>
  <si>
    <t>0315000048</t>
  </si>
  <si>
    <t>0315000196</t>
  </si>
  <si>
    <t>0315000137</t>
  </si>
  <si>
    <t>0315000052</t>
  </si>
  <si>
    <t>0315000107</t>
  </si>
  <si>
    <t>0315000144</t>
  </si>
  <si>
    <t>0315000184</t>
  </si>
  <si>
    <t>0315000150</t>
  </si>
  <si>
    <t>0315000058</t>
  </si>
  <si>
    <t>0315000049</t>
  </si>
  <si>
    <t>0315000039</t>
  </si>
  <si>
    <t>0315000100</t>
  </si>
  <si>
    <t>0315000117</t>
  </si>
  <si>
    <t>0315000051</t>
  </si>
  <si>
    <t>0315000190</t>
  </si>
  <si>
    <t>0315000020</t>
  </si>
  <si>
    <t>0315000121</t>
  </si>
  <si>
    <t>0315000011</t>
  </si>
  <si>
    <t>0315000019</t>
  </si>
  <si>
    <t>0315000069</t>
  </si>
  <si>
    <t>0315000122</t>
  </si>
  <si>
    <t>0315000106</t>
  </si>
  <si>
    <t>0315000186</t>
  </si>
  <si>
    <t>0315000148</t>
  </si>
  <si>
    <t>0315000028</t>
  </si>
  <si>
    <t>0315000032</t>
  </si>
  <si>
    <t>0315000112</t>
  </si>
  <si>
    <t>0315000022</t>
  </si>
  <si>
    <t>0315000023</t>
  </si>
  <si>
    <t>0315000119</t>
  </si>
  <si>
    <t>0315000046</t>
  </si>
  <si>
    <t>0315000054</t>
  </si>
  <si>
    <t>0315000130</t>
  </si>
  <si>
    <t>0315000129</t>
  </si>
  <si>
    <t>0315000174</t>
  </si>
  <si>
    <t>0315000050</t>
  </si>
  <si>
    <t>0315000081</t>
  </si>
  <si>
    <t>0315000102</t>
  </si>
  <si>
    <t>0315000153</t>
  </si>
  <si>
    <t>0315000030</t>
  </si>
  <si>
    <t>0315000163</t>
  </si>
  <si>
    <t>0315000017</t>
  </si>
  <si>
    <t>0315000128</t>
  </si>
  <si>
    <t>0315000104</t>
  </si>
  <si>
    <t>0315000059</t>
  </si>
  <si>
    <t>0315000034</t>
  </si>
  <si>
    <t>0315000009</t>
  </si>
  <si>
    <t>0315000161</t>
  </si>
  <si>
    <t>0315000162</t>
  </si>
  <si>
    <t>0315000176</t>
  </si>
  <si>
    <t>Zasévat semínka odolnosti</t>
  </si>
  <si>
    <t>0315000088</t>
  </si>
  <si>
    <t>Žádosti vyřazené z formálních důvodů</t>
  </si>
  <si>
    <t>Okruh 2 A: Tvůrčí dílny, odborné kurzy, workshopy</t>
  </si>
  <si>
    <t>Okruh 3 A: Konference, semináře</t>
  </si>
  <si>
    <t>Okruh 4 A: Platformy podporující rozvoj kompetencí pracovníků KKS</t>
  </si>
  <si>
    <t>Seznam projektů podle názvu žadatele</t>
  </si>
  <si>
    <t>Okruh 2 D: Tvůrčí dílny, odborné kurzy, workshopy</t>
  </si>
  <si>
    <t>Okruh 3 D: Konference, semináře</t>
  </si>
  <si>
    <t>Okruh 4 D: Platformy podporující rozvoj kompetencí pracovníků KKS</t>
  </si>
  <si>
    <t>Okruh 2 K: Tvůrčí dílny, odborné kurzy, workshopy</t>
  </si>
  <si>
    <t>Okruh 4 K: Platformy podporující rozvoj kompetencí pracovníků KKS</t>
  </si>
  <si>
    <t>Okruh 2 T: Tvůrčí dílny, odborné kurzy, workshopy</t>
  </si>
  <si>
    <t>Okruh 3 T: Konference, semináře</t>
  </si>
  <si>
    <t>Okruh 4 T: Platformy podporující rozvoj kompetencí pracovníků KKS</t>
  </si>
  <si>
    <t>Vyřazené z formálních důvodů</t>
  </si>
  <si>
    <t>Okruh 2 V: Tvůrčí dílny, odborné kurzy, workshopy</t>
  </si>
  <si>
    <t>Okruh 3 V: Konference, semináře</t>
  </si>
  <si>
    <t>Okruh 4 V: Platformy podporující rozvoj kompetencí pracovníků KKS</t>
  </si>
  <si>
    <t>Vyřazených</t>
  </si>
  <si>
    <t>Okruh 2
Tvůrčí dílny, odborné kurzy, workshopy</t>
  </si>
  <si>
    <t>Okruh 3
Konference, semináře</t>
  </si>
  <si>
    <t>Okruh 4
Platformy podporující rozvoj kompetencí pracovníků KKS</t>
  </si>
  <si>
    <t>Alternativní hudba</t>
  </si>
  <si>
    <t>Divadlo</t>
  </si>
  <si>
    <t>Klasická hudba</t>
  </si>
  <si>
    <t>Tanec a nonverbální divadlo</t>
  </si>
  <si>
    <t>Výtvarné umění</t>
  </si>
  <si>
    <t>Více oblastí umění</t>
  </si>
  <si>
    <t>2. přínos pro obor, inovativnost</t>
  </si>
  <si>
    <t>Česko italský networking jako základ budoucích projektů / Česko asijský networking jako základ budoucích projektů</t>
  </si>
  <si>
    <t>4 X. Platformy podporující rozvoj kompetencí pracovníků KKS - více oblastí umění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</si>
</sst>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Kč&quot;;[Red]\-#,##0.0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  <numFmt numFmtId="165" formatCode="0.0"/>
    <numFmt numFmtId="166" formatCode="#,##0.00\ &quot;Kč&quot;"/>
    <numFmt numFmtId="167" formatCode="_-* #,##0.00\ [$Kč-405]_-;\-* #,##0.00\ [$Kč-405]_-;_-* &quot;-&quot;??\ [$Kč-405]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libri"/>
    </font>
    <font>
      <b/>
      <sz val="10"/>
      <name val="Calibri"/>
    </font>
    <font>
      <b/>
      <sz val="11"/>
      <color theme="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6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0.3999755851924192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" fillId="0" borderId="0"/>
    <xf numFmtId="0" fontId="1" fillId="0" borderId="0"/>
    <xf numFmtId="0" fontId="7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1" applyNumberFormat="1" applyFont="1"/>
    <xf numFmtId="0" fontId="2" fillId="0" borderId="0" xfId="1" applyNumberFormat="1" applyFont="1" applyAlignment="1">
      <alignment wrapText="1"/>
    </xf>
    <xf numFmtId="0" fontId="4" fillId="0" borderId="0" xfId="1" applyNumberFormat="1" applyFont="1"/>
    <xf numFmtId="0" fontId="4" fillId="0" borderId="0" xfId="1" applyNumberFormat="1" applyFont="1" applyAlignment="1">
      <alignment horizontal="right"/>
    </xf>
    <xf numFmtId="0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0" fontId="3" fillId="0" borderId="0" xfId="1" applyNumberFormat="1" applyFont="1" applyFill="1" applyBorder="1"/>
    <xf numFmtId="0" fontId="3" fillId="0" borderId="0" xfId="1" applyNumberFormat="1" applyFont="1"/>
    <xf numFmtId="0" fontId="11" fillId="0" borderId="0" xfId="1" applyNumberFormat="1" applyFont="1" applyAlignment="1">
      <alignment horizontal="center" vertical="center" wrapText="1"/>
    </xf>
    <xf numFmtId="0" fontId="14" fillId="0" borderId="4" xfId="1" applyNumberFormat="1" applyFont="1" applyBorder="1" applyAlignment="1">
      <alignment horizontal="center" vertical="center" wrapText="1"/>
    </xf>
    <xf numFmtId="0" fontId="14" fillId="0" borderId="5" xfId="1" applyNumberFormat="1" applyFont="1" applyBorder="1" applyAlignment="1">
      <alignment horizontal="center" vertical="center" wrapText="1"/>
    </xf>
    <xf numFmtId="0" fontId="15" fillId="0" borderId="5" xfId="1" applyNumberFormat="1" applyFont="1" applyBorder="1" applyAlignment="1">
      <alignment horizontal="center" vertical="center" wrapText="1"/>
    </xf>
    <xf numFmtId="0" fontId="15" fillId="2" borderId="5" xfId="1" applyNumberFormat="1" applyFont="1" applyFill="1" applyBorder="1" applyAlignment="1">
      <alignment horizontal="center" vertical="center" wrapText="1"/>
    </xf>
    <xf numFmtId="0" fontId="4" fillId="0" borderId="0" xfId="17" applyNumberFormat="1" applyFont="1" applyBorder="1"/>
    <xf numFmtId="0" fontId="4" fillId="0" borderId="0" xfId="17" applyNumberFormat="1" applyFont="1" applyBorder="1" applyAlignment="1">
      <alignment horizontal="right"/>
    </xf>
    <xf numFmtId="0" fontId="3" fillId="0" borderId="0" xfId="17" applyNumberFormat="1" applyFont="1" applyBorder="1" applyAlignment="1">
      <alignment horizontal="right"/>
    </xf>
    <xf numFmtId="0" fontId="4" fillId="0" borderId="0" xfId="17" applyNumberFormat="1" applyFont="1"/>
    <xf numFmtId="0" fontId="3" fillId="0" borderId="0" xfId="17" applyNumberFormat="1" applyFont="1"/>
    <xf numFmtId="49" fontId="4" fillId="0" borderId="0" xfId="17" applyNumberFormat="1" applyFont="1" applyBorder="1"/>
    <xf numFmtId="49" fontId="3" fillId="0" borderId="0" xfId="17" applyNumberFormat="1" applyFont="1" applyBorder="1"/>
    <xf numFmtId="49" fontId="12" fillId="0" borderId="0" xfId="17" applyNumberFormat="1" applyFont="1" applyBorder="1"/>
    <xf numFmtId="49" fontId="12" fillId="0" borderId="0" xfId="1" applyNumberFormat="1" applyFont="1"/>
    <xf numFmtId="0" fontId="11" fillId="0" borderId="0" xfId="1" applyNumberFormat="1" applyFont="1" applyAlignment="1">
      <alignment horizontal="right"/>
    </xf>
    <xf numFmtId="0" fontId="14" fillId="0" borderId="8" xfId="1" applyNumberFormat="1" applyFont="1" applyBorder="1" applyAlignment="1">
      <alignment horizontal="center" vertical="center" wrapText="1"/>
    </xf>
    <xf numFmtId="0" fontId="14" fillId="0" borderId="9" xfId="1" applyNumberFormat="1" applyFont="1" applyBorder="1" applyAlignment="1">
      <alignment horizontal="center" vertical="center" wrapText="1"/>
    </xf>
    <xf numFmtId="0" fontId="4" fillId="0" borderId="0" xfId="17" applyNumberFormat="1" applyFont="1" applyAlignment="1">
      <alignment vertical="center"/>
    </xf>
    <xf numFmtId="0" fontId="14" fillId="4" borderId="4" xfId="17" applyNumberFormat="1" applyFont="1" applyFill="1" applyBorder="1" applyAlignment="1">
      <alignment horizontal="center" vertical="center"/>
    </xf>
    <xf numFmtId="0" fontId="14" fillId="4" borderId="5" xfId="17" applyNumberFormat="1" applyFont="1" applyFill="1" applyBorder="1" applyAlignment="1">
      <alignment horizontal="center" vertical="center"/>
    </xf>
    <xf numFmtId="0" fontId="15" fillId="4" borderId="5" xfId="17" applyNumberFormat="1" applyFont="1" applyFill="1" applyBorder="1" applyAlignment="1">
      <alignment horizontal="center" vertical="center" wrapText="1"/>
    </xf>
    <xf numFmtId="0" fontId="12" fillId="0" borderId="0" xfId="17" applyNumberFormat="1" applyFont="1"/>
    <xf numFmtId="0" fontId="11" fillId="0" borderId="0" xfId="17" applyNumberFormat="1" applyFont="1"/>
    <xf numFmtId="0" fontId="14" fillId="4" borderId="2" xfId="17" applyNumberFormat="1" applyFont="1" applyFill="1" applyBorder="1" applyAlignment="1">
      <alignment horizontal="center"/>
    </xf>
    <xf numFmtId="0" fontId="16" fillId="0" borderId="2" xfId="17" applyNumberFormat="1" applyFont="1" applyBorder="1"/>
    <xf numFmtId="0" fontId="3" fillId="3" borderId="0" xfId="1" applyNumberFormat="1" applyFont="1" applyFill="1" applyBorder="1" applyAlignment="1">
      <alignment horizontal="left"/>
    </xf>
    <xf numFmtId="49" fontId="11" fillId="0" borderId="0" xfId="1" applyNumberFormat="1" applyFont="1" applyFill="1" applyBorder="1" applyAlignment="1">
      <alignment vertical="top"/>
    </xf>
    <xf numFmtId="0" fontId="12" fillId="0" borderId="0" xfId="1" applyNumberFormat="1" applyFont="1" applyFill="1" applyBorder="1" applyAlignment="1">
      <alignment vertical="top" wrapText="1"/>
    </xf>
    <xf numFmtId="4" fontId="12" fillId="0" borderId="0" xfId="1" applyNumberFormat="1" applyFont="1" applyFill="1" applyBorder="1" applyAlignment="1">
      <alignment vertical="top"/>
    </xf>
    <xf numFmtId="4" fontId="11" fillId="0" borderId="0" xfId="1" applyNumberFormat="1" applyFont="1" applyFill="1" applyBorder="1" applyAlignment="1">
      <alignment vertical="top"/>
    </xf>
    <xf numFmtId="0" fontId="2" fillId="0" borderId="0" xfId="1" applyNumberFormat="1" applyFont="1" applyBorder="1"/>
    <xf numFmtId="0" fontId="11" fillId="0" borderId="0" xfId="1" applyNumberFormat="1" applyFont="1" applyBorder="1" applyAlignment="1">
      <alignment horizontal="center" vertical="center" wrapText="1"/>
    </xf>
    <xf numFmtId="0" fontId="11" fillId="0" borderId="0" xfId="1" applyNumberFormat="1" applyFont="1" applyBorder="1" applyAlignment="1">
      <alignment horizontal="right"/>
    </xf>
    <xf numFmtId="0" fontId="4" fillId="0" borderId="0" xfId="1" applyNumberFormat="1" applyFont="1" applyBorder="1" applyAlignment="1">
      <alignment horizontal="right"/>
    </xf>
    <xf numFmtId="0" fontId="14" fillId="0" borderId="0" xfId="1" applyNumberFormat="1" applyFont="1" applyBorder="1" applyAlignment="1">
      <alignment horizontal="center" vertical="center" wrapText="1"/>
    </xf>
    <xf numFmtId="0" fontId="15" fillId="0" borderId="0" xfId="1" applyNumberFormat="1" applyFont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vertical="top"/>
    </xf>
    <xf numFmtId="0" fontId="2" fillId="0" borderId="0" xfId="1" applyNumberFormat="1" applyFont="1" applyBorder="1" applyAlignment="1">
      <alignment wrapText="1"/>
    </xf>
    <xf numFmtId="0" fontId="4" fillId="0" borderId="0" xfId="1" applyNumberFormat="1" applyFont="1" applyBorder="1"/>
    <xf numFmtId="49" fontId="0" fillId="3" borderId="2" xfId="0" applyNumberFormat="1" applyFont="1" applyFill="1" applyBorder="1"/>
    <xf numFmtId="8" fontId="17" fillId="3" borderId="2" xfId="0" applyNumberFormat="1" applyFont="1" applyFill="1" applyBorder="1"/>
    <xf numFmtId="8" fontId="11" fillId="3" borderId="2" xfId="0" applyNumberFormat="1" applyFont="1" applyFill="1" applyBorder="1"/>
    <xf numFmtId="165" fontId="17" fillId="0" borderId="2" xfId="0" applyNumberFormat="1" applyFont="1" applyBorder="1"/>
    <xf numFmtId="8" fontId="12" fillId="3" borderId="2" xfId="0" applyNumberFormat="1" applyFont="1" applyFill="1" applyBorder="1"/>
    <xf numFmtId="49" fontId="17" fillId="3" borderId="2" xfId="0" applyNumberFormat="1" applyFont="1" applyFill="1" applyBorder="1"/>
    <xf numFmtId="0" fontId="17" fillId="3" borderId="2" xfId="0" applyFont="1" applyFill="1" applyBorder="1"/>
    <xf numFmtId="165" fontId="17" fillId="3" borderId="2" xfId="0" applyNumberFormat="1" applyFont="1" applyFill="1" applyBorder="1"/>
    <xf numFmtId="49" fontId="5" fillId="3" borderId="2" xfId="0" applyNumberFormat="1" applyFont="1" applyFill="1" applyBorder="1"/>
    <xf numFmtId="44" fontId="11" fillId="3" borderId="2" xfId="0" applyNumberFormat="1" applyFont="1" applyFill="1" applyBorder="1"/>
    <xf numFmtId="44" fontId="18" fillId="3" borderId="2" xfId="0" applyNumberFormat="1" applyFont="1" applyFill="1" applyBorder="1"/>
    <xf numFmtId="44" fontId="11" fillId="3" borderId="0" xfId="0" applyNumberFormat="1" applyFont="1" applyFill="1" applyBorder="1"/>
    <xf numFmtId="164" fontId="12" fillId="3" borderId="0" xfId="1" applyNumberFormat="1" applyFont="1" applyFill="1" applyBorder="1" applyAlignment="1">
      <alignment vertical="top"/>
    </xf>
    <xf numFmtId="165" fontId="17" fillId="3" borderId="0" xfId="0" applyNumberFormat="1" applyFont="1" applyFill="1" applyBorder="1"/>
    <xf numFmtId="0" fontId="14" fillId="5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wrapText="1"/>
    </xf>
    <xf numFmtId="17" fontId="4" fillId="0" borderId="0" xfId="1" applyNumberFormat="1" applyFont="1" applyAlignment="1">
      <alignment wrapText="1"/>
    </xf>
    <xf numFmtId="0" fontId="0" fillId="3" borderId="2" xfId="0" applyFont="1" applyFill="1" applyBorder="1" applyAlignment="1">
      <alignment wrapText="1"/>
    </xf>
    <xf numFmtId="0" fontId="19" fillId="3" borderId="2" xfId="0" applyFont="1" applyFill="1" applyBorder="1" applyAlignment="1">
      <alignment wrapText="1"/>
    </xf>
    <xf numFmtId="164" fontId="11" fillId="3" borderId="2" xfId="1" applyNumberFormat="1" applyFont="1" applyFill="1" applyBorder="1" applyAlignment="1"/>
    <xf numFmtId="164" fontId="11" fillId="3" borderId="3" xfId="1" applyNumberFormat="1" applyFont="1" applyFill="1" applyBorder="1" applyAlignment="1"/>
    <xf numFmtId="164" fontId="11" fillId="3" borderId="6" xfId="1" applyNumberFormat="1" applyFont="1" applyFill="1" applyBorder="1" applyAlignment="1"/>
    <xf numFmtId="164" fontId="11" fillId="3" borderId="0" xfId="1" applyNumberFormat="1" applyFont="1" applyFill="1" applyBorder="1" applyAlignment="1"/>
    <xf numFmtId="164" fontId="12" fillId="3" borderId="2" xfId="1" applyNumberFormat="1" applyFont="1" applyFill="1" applyBorder="1" applyAlignment="1"/>
    <xf numFmtId="165" fontId="17" fillId="3" borderId="2" xfId="0" applyNumberFormat="1" applyFont="1" applyFill="1" applyBorder="1" applyAlignment="1"/>
    <xf numFmtId="166" fontId="12" fillId="0" borderId="0" xfId="1" applyNumberFormat="1" applyFont="1" applyFill="1" applyBorder="1" applyAlignment="1">
      <alignment vertical="top" wrapText="1"/>
    </xf>
    <xf numFmtId="0" fontId="12" fillId="3" borderId="2" xfId="0" applyFont="1" applyFill="1" applyBorder="1"/>
    <xf numFmtId="165" fontId="11" fillId="3" borderId="2" xfId="0" applyNumberFormat="1" applyFont="1" applyFill="1" applyBorder="1" applyAlignment="1">
      <alignment horizontal="right"/>
    </xf>
    <xf numFmtId="49" fontId="17" fillId="6" borderId="2" xfId="0" applyNumberFormat="1" applyFont="1" applyFill="1" applyBorder="1"/>
    <xf numFmtId="0" fontId="17" fillId="6" borderId="2" xfId="0" applyFont="1" applyFill="1" applyBorder="1"/>
    <xf numFmtId="8" fontId="17" fillId="6" borderId="2" xfId="0" applyNumberFormat="1" applyFont="1" applyFill="1" applyBorder="1"/>
    <xf numFmtId="8" fontId="11" fillId="6" borderId="2" xfId="0" applyNumberFormat="1" applyFont="1" applyFill="1" applyBorder="1"/>
    <xf numFmtId="165" fontId="11" fillId="6" borderId="2" xfId="0" applyNumberFormat="1" applyFont="1" applyFill="1" applyBorder="1" applyAlignment="1">
      <alignment horizontal="right"/>
    </xf>
    <xf numFmtId="165" fontId="17" fillId="6" borderId="2" xfId="0" applyNumberFormat="1" applyFont="1" applyFill="1" applyBorder="1"/>
    <xf numFmtId="49" fontId="17" fillId="3" borderId="16" xfId="0" applyNumberFormat="1" applyFont="1" applyFill="1" applyBorder="1"/>
    <xf numFmtId="0" fontId="17" fillId="3" borderId="16" xfId="0" applyFont="1" applyFill="1" applyBorder="1"/>
    <xf numFmtId="8" fontId="17" fillId="3" borderId="16" xfId="0" applyNumberFormat="1" applyFont="1" applyFill="1" applyBorder="1"/>
    <xf numFmtId="8" fontId="11" fillId="3" borderId="16" xfId="0" applyNumberFormat="1" applyFont="1" applyFill="1" applyBorder="1"/>
    <xf numFmtId="165" fontId="11" fillId="3" borderId="16" xfId="0" applyNumberFormat="1" applyFont="1" applyFill="1" applyBorder="1" applyAlignment="1">
      <alignment horizontal="right"/>
    </xf>
    <xf numFmtId="165" fontId="17" fillId="0" borderId="16" xfId="0" applyNumberFormat="1" applyFont="1" applyBorder="1"/>
    <xf numFmtId="0" fontId="0" fillId="0" borderId="0" xfId="0" applyBorder="1"/>
    <xf numFmtId="165" fontId="17" fillId="3" borderId="16" xfId="0" applyNumberFormat="1" applyFont="1" applyFill="1" applyBorder="1"/>
    <xf numFmtId="49" fontId="0" fillId="3" borderId="0" xfId="0" applyNumberFormat="1" applyFill="1" applyBorder="1"/>
    <xf numFmtId="8" fontId="0" fillId="3" borderId="0" xfId="0" applyNumberFormat="1" applyFill="1" applyBorder="1"/>
    <xf numFmtId="8" fontId="3" fillId="3" borderId="0" xfId="0" applyNumberFormat="1" applyFont="1" applyFill="1" applyBorder="1"/>
    <xf numFmtId="49" fontId="17" fillId="3" borderId="1" xfId="0" applyNumberFormat="1" applyFont="1" applyFill="1" applyBorder="1"/>
    <xf numFmtId="0" fontId="17" fillId="3" borderId="2" xfId="0" applyFont="1" applyFill="1" applyBorder="1" applyAlignment="1">
      <alignment wrapText="1"/>
    </xf>
    <xf numFmtId="0" fontId="17" fillId="3" borderId="16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0" fontId="12" fillId="3" borderId="16" xfId="0" applyFont="1" applyFill="1" applyBorder="1" applyAlignment="1">
      <alignment wrapText="1"/>
    </xf>
    <xf numFmtId="164" fontId="11" fillId="6" borderId="2" xfId="1" applyNumberFormat="1" applyFont="1" applyFill="1" applyBorder="1" applyAlignment="1">
      <alignment vertical="top"/>
    </xf>
    <xf numFmtId="164" fontId="12" fillId="6" borderId="2" xfId="1" applyNumberFormat="1" applyFont="1" applyFill="1" applyBorder="1" applyAlignment="1">
      <alignment vertical="top"/>
    </xf>
    <xf numFmtId="164" fontId="11" fillId="6" borderId="2" xfId="1" applyNumberFormat="1" applyFont="1" applyFill="1" applyBorder="1" applyAlignment="1"/>
    <xf numFmtId="164" fontId="12" fillId="6" borderId="2" xfId="1" applyNumberFormat="1" applyFont="1" applyFill="1" applyBorder="1" applyAlignment="1"/>
    <xf numFmtId="0" fontId="12" fillId="6" borderId="2" xfId="0" applyFont="1" applyFill="1" applyBorder="1" applyAlignment="1">
      <alignment wrapText="1"/>
    </xf>
    <xf numFmtId="0" fontId="17" fillId="6" borderId="2" xfId="0" applyFont="1" applyFill="1" applyBorder="1" applyAlignment="1">
      <alignment wrapText="1"/>
    </xf>
    <xf numFmtId="164" fontId="11" fillId="3" borderId="2" xfId="1" applyNumberFormat="1" applyFont="1" applyFill="1" applyBorder="1" applyAlignment="1">
      <alignment vertical="top"/>
    </xf>
    <xf numFmtId="164" fontId="12" fillId="3" borderId="2" xfId="1" applyNumberFormat="1" applyFont="1" applyFill="1" applyBorder="1" applyAlignment="1">
      <alignment vertical="top"/>
    </xf>
    <xf numFmtId="164" fontId="11" fillId="3" borderId="16" xfId="1" applyNumberFormat="1" applyFont="1" applyFill="1" applyBorder="1"/>
    <xf numFmtId="164" fontId="12" fillId="3" borderId="16" xfId="1" applyNumberFormat="1" applyFont="1" applyFill="1" applyBorder="1"/>
    <xf numFmtId="49" fontId="17" fillId="7" borderId="2" xfId="0" applyNumberFormat="1" applyFont="1" applyFill="1" applyBorder="1"/>
    <xf numFmtId="0" fontId="17" fillId="7" borderId="2" xfId="0" applyFont="1" applyFill="1" applyBorder="1"/>
    <xf numFmtId="8" fontId="17" fillId="7" borderId="2" xfId="0" applyNumberFormat="1" applyFont="1" applyFill="1" applyBorder="1"/>
    <xf numFmtId="8" fontId="11" fillId="7" borderId="2" xfId="0" applyNumberFormat="1" applyFont="1" applyFill="1" applyBorder="1"/>
    <xf numFmtId="165" fontId="11" fillId="7" borderId="2" xfId="0" applyNumberFormat="1" applyFont="1" applyFill="1" applyBorder="1" applyAlignment="1">
      <alignment horizontal="right"/>
    </xf>
    <xf numFmtId="165" fontId="17" fillId="7" borderId="2" xfId="0" applyNumberFormat="1" applyFont="1" applyFill="1" applyBorder="1"/>
    <xf numFmtId="8" fontId="20" fillId="3" borderId="2" xfId="0" applyNumberFormat="1" applyFont="1" applyFill="1" applyBorder="1"/>
    <xf numFmtId="167" fontId="18" fillId="3" borderId="2" xfId="0" applyNumberFormat="1" applyFont="1" applyFill="1" applyBorder="1"/>
    <xf numFmtId="167" fontId="18" fillId="3" borderId="16" xfId="0" applyNumberFormat="1" applyFont="1" applyFill="1" applyBorder="1"/>
    <xf numFmtId="165" fontId="11" fillId="3" borderId="2" xfId="0" applyNumberFormat="1" applyFont="1" applyFill="1" applyBorder="1"/>
    <xf numFmtId="165" fontId="11" fillId="3" borderId="16" xfId="0" applyNumberFormat="1" applyFont="1" applyFill="1" applyBorder="1"/>
    <xf numFmtId="49" fontId="17" fillId="8" borderId="5" xfId="0" applyNumberFormat="1" applyFont="1" applyFill="1" applyBorder="1"/>
    <xf numFmtId="0" fontId="17" fillId="8" borderId="5" xfId="0" applyFont="1" applyFill="1" applyBorder="1"/>
    <xf numFmtId="8" fontId="17" fillId="8" borderId="5" xfId="0" applyNumberFormat="1" applyFont="1" applyFill="1" applyBorder="1"/>
    <xf numFmtId="44" fontId="18" fillId="8" borderId="5" xfId="0" applyNumberFormat="1" applyFont="1" applyFill="1" applyBorder="1"/>
    <xf numFmtId="165" fontId="11" fillId="8" borderId="5" xfId="0" applyNumberFormat="1" applyFont="1" applyFill="1" applyBorder="1"/>
    <xf numFmtId="165" fontId="17" fillId="8" borderId="5" xfId="0" applyNumberFormat="1" applyFont="1" applyFill="1" applyBorder="1"/>
    <xf numFmtId="49" fontId="17" fillId="8" borderId="2" xfId="0" applyNumberFormat="1" applyFont="1" applyFill="1" applyBorder="1"/>
    <xf numFmtId="0" fontId="17" fillId="8" borderId="2" xfId="0" applyFont="1" applyFill="1" applyBorder="1"/>
    <xf numFmtId="8" fontId="17" fillId="8" borderId="2" xfId="0" applyNumberFormat="1" applyFont="1" applyFill="1" applyBorder="1"/>
    <xf numFmtId="167" fontId="18" fillId="8" borderId="2" xfId="0" applyNumberFormat="1" applyFont="1" applyFill="1" applyBorder="1"/>
    <xf numFmtId="165" fontId="11" fillId="8" borderId="2" xfId="0" applyNumberFormat="1" applyFont="1" applyFill="1" applyBorder="1"/>
    <xf numFmtId="165" fontId="17" fillId="8" borderId="2" xfId="0" applyNumberFormat="1" applyFont="1" applyFill="1" applyBorder="1"/>
    <xf numFmtId="167" fontId="11" fillId="0" borderId="2" xfId="0" applyNumberFormat="1" applyFont="1" applyBorder="1"/>
    <xf numFmtId="0" fontId="12" fillId="8" borderId="2" xfId="0" applyFont="1" applyFill="1" applyBorder="1"/>
    <xf numFmtId="167" fontId="11" fillId="8" borderId="2" xfId="0" applyNumberFormat="1" applyFont="1" applyFill="1" applyBorder="1"/>
    <xf numFmtId="0" fontId="12" fillId="8" borderId="5" xfId="0" applyFont="1" applyFill="1" applyBorder="1"/>
    <xf numFmtId="8" fontId="12" fillId="8" borderId="5" xfId="0" applyNumberFormat="1" applyFont="1" applyFill="1" applyBorder="1"/>
    <xf numFmtId="167" fontId="11" fillId="8" borderId="5" xfId="0" applyNumberFormat="1" applyFont="1" applyFill="1" applyBorder="1"/>
    <xf numFmtId="167" fontId="11" fillId="0" borderId="16" xfId="0" applyNumberFormat="1" applyFont="1" applyBorder="1"/>
    <xf numFmtId="165" fontId="21" fillId="8" borderId="2" xfId="0" applyNumberFormat="1" applyFont="1" applyFill="1" applyBorder="1"/>
    <xf numFmtId="167" fontId="11" fillId="3" borderId="2" xfId="0" applyNumberFormat="1" applyFont="1" applyFill="1" applyBorder="1"/>
    <xf numFmtId="167" fontId="11" fillId="3" borderId="16" xfId="0" applyNumberFormat="1" applyFont="1" applyFill="1" applyBorder="1"/>
    <xf numFmtId="0" fontId="5" fillId="3" borderId="2" xfId="0" applyFont="1" applyFill="1" applyBorder="1" applyAlignment="1">
      <alignment wrapText="1"/>
    </xf>
    <xf numFmtId="0" fontId="2" fillId="3" borderId="0" xfId="1" applyNumberFormat="1" applyFont="1" applyFill="1" applyBorder="1"/>
    <xf numFmtId="0" fontId="14" fillId="3" borderId="0" xfId="1" applyNumberFormat="1" applyFont="1" applyFill="1" applyBorder="1" applyAlignment="1">
      <alignment horizontal="center" vertical="center" wrapText="1"/>
    </xf>
    <xf numFmtId="0" fontId="15" fillId="5" borderId="0" xfId="1" applyNumberFormat="1" applyFont="1" applyFill="1" applyBorder="1" applyAlignment="1">
      <alignment horizontal="center" vertical="center" wrapText="1"/>
    </xf>
    <xf numFmtId="4" fontId="12" fillId="3" borderId="0" xfId="1" applyNumberFormat="1" applyFont="1" applyFill="1" applyBorder="1" applyAlignment="1">
      <alignment vertical="top"/>
    </xf>
    <xf numFmtId="0" fontId="3" fillId="3" borderId="0" xfId="1" applyNumberFormat="1" applyFont="1" applyFill="1" applyBorder="1"/>
    <xf numFmtId="0" fontId="2" fillId="3" borderId="0" xfId="1" applyNumberFormat="1" applyFont="1" applyFill="1"/>
    <xf numFmtId="0" fontId="3" fillId="3" borderId="0" xfId="1" applyNumberFormat="1" applyFont="1" applyFill="1"/>
    <xf numFmtId="0" fontId="12" fillId="7" borderId="2" xfId="0" applyFont="1" applyFill="1" applyBorder="1" applyAlignment="1">
      <alignment wrapText="1"/>
    </xf>
    <xf numFmtId="0" fontId="12" fillId="8" borderId="5" xfId="0" applyFont="1" applyFill="1" applyBorder="1" applyAlignment="1">
      <alignment wrapText="1"/>
    </xf>
    <xf numFmtId="165" fontId="11" fillId="8" borderId="5" xfId="0" applyNumberFormat="1" applyFont="1" applyFill="1" applyBorder="1" applyAlignment="1">
      <alignment horizontal="right"/>
    </xf>
    <xf numFmtId="0" fontId="17" fillId="8" borderId="2" xfId="0" applyFont="1" applyFill="1" applyBorder="1" applyAlignment="1">
      <alignment wrapText="1"/>
    </xf>
    <xf numFmtId="165" fontId="11" fillId="8" borderId="2" xfId="0" applyNumberFormat="1" applyFont="1" applyFill="1" applyBorder="1" applyAlignment="1">
      <alignment horizontal="right"/>
    </xf>
    <xf numFmtId="0" fontId="17" fillId="8" borderId="5" xfId="0" applyFont="1" applyFill="1" applyBorder="1" applyAlignment="1">
      <alignment wrapText="1"/>
    </xf>
    <xf numFmtId="0" fontId="12" fillId="3" borderId="2" xfId="0" applyNumberFormat="1" applyFont="1" applyFill="1" applyBorder="1" applyAlignment="1">
      <alignment vertical="top" wrapText="1"/>
    </xf>
    <xf numFmtId="0" fontId="12" fillId="3" borderId="19" xfId="0" applyNumberFormat="1" applyFont="1" applyFill="1" applyBorder="1" applyAlignment="1">
      <alignment vertical="top" wrapText="1"/>
    </xf>
    <xf numFmtId="49" fontId="12" fillId="3" borderId="18" xfId="0" applyNumberFormat="1" applyFont="1" applyFill="1" applyBorder="1" applyAlignment="1">
      <alignment vertical="top"/>
    </xf>
    <xf numFmtId="49" fontId="12" fillId="3" borderId="17" xfId="0" applyNumberFormat="1" applyFont="1" applyFill="1" applyBorder="1" applyAlignment="1">
      <alignment vertical="top"/>
    </xf>
    <xf numFmtId="0" fontId="3" fillId="3" borderId="0" xfId="1" applyNumberFormat="1" applyFont="1" applyFill="1" applyBorder="1" applyAlignment="1">
      <alignment horizontal="left" wrapText="1"/>
    </xf>
    <xf numFmtId="49" fontId="17" fillId="3" borderId="20" xfId="0" applyNumberFormat="1" applyFont="1" applyFill="1" applyBorder="1"/>
    <xf numFmtId="49" fontId="12" fillId="8" borderId="9" xfId="0" applyNumberFormat="1" applyFont="1" applyFill="1" applyBorder="1" applyAlignment="1">
      <alignment vertical="top"/>
    </xf>
    <xf numFmtId="0" fontId="12" fillId="8" borderId="9" xfId="0" applyNumberFormat="1" applyFont="1" applyFill="1" applyBorder="1" applyAlignment="1">
      <alignment vertical="top" wrapText="1"/>
    </xf>
    <xf numFmtId="44" fontId="11" fillId="8" borderId="5" xfId="0" applyNumberFormat="1" applyFont="1" applyFill="1" applyBorder="1"/>
    <xf numFmtId="49" fontId="12" fillId="8" borderId="2" xfId="0" applyNumberFormat="1" applyFont="1" applyFill="1" applyBorder="1" applyAlignment="1">
      <alignment vertical="top"/>
    </xf>
    <xf numFmtId="0" fontId="12" fillId="8" borderId="2" xfId="0" applyNumberFormat="1" applyFont="1" applyFill="1" applyBorder="1" applyAlignment="1">
      <alignment vertical="top" wrapText="1"/>
    </xf>
    <xf numFmtId="44" fontId="11" fillId="8" borderId="2" xfId="0" applyNumberFormat="1" applyFont="1" applyFill="1" applyBorder="1"/>
    <xf numFmtId="49" fontId="12" fillId="8" borderId="1" xfId="0" applyNumberFormat="1" applyFont="1" applyFill="1" applyBorder="1" applyAlignment="1">
      <alignment vertical="top"/>
    </xf>
    <xf numFmtId="0" fontId="12" fillId="8" borderId="1" xfId="0" applyNumberFormat="1" applyFont="1" applyFill="1" applyBorder="1" applyAlignment="1">
      <alignment vertical="top" wrapText="1"/>
    </xf>
    <xf numFmtId="49" fontId="22" fillId="3" borderId="2" xfId="0" applyNumberFormat="1" applyFont="1" applyFill="1" applyBorder="1"/>
    <xf numFmtId="165" fontId="11" fillId="3" borderId="0" xfId="0" applyNumberFormat="1" applyFont="1" applyFill="1" applyBorder="1"/>
    <xf numFmtId="0" fontId="12" fillId="8" borderId="2" xfId="0" applyFont="1" applyFill="1" applyBorder="1" applyAlignment="1">
      <alignment wrapText="1"/>
    </xf>
    <xf numFmtId="49" fontId="17" fillId="3" borderId="2" xfId="0" applyNumberFormat="1" applyFont="1" applyFill="1" applyBorder="1" applyAlignment="1"/>
    <xf numFmtId="0" fontId="17" fillId="3" borderId="2" xfId="0" applyFont="1" applyFill="1" applyBorder="1" applyAlignment="1"/>
    <xf numFmtId="8" fontId="17" fillId="3" borderId="2" xfId="0" applyNumberFormat="1" applyFont="1" applyFill="1" applyBorder="1" applyAlignment="1"/>
    <xf numFmtId="8" fontId="11" fillId="3" borderId="2" xfId="0" applyNumberFormat="1" applyFont="1" applyFill="1" applyBorder="1" applyAlignment="1"/>
    <xf numFmtId="49" fontId="17" fillId="3" borderId="16" xfId="0" applyNumberFormat="1" applyFont="1" applyFill="1" applyBorder="1" applyAlignment="1"/>
    <xf numFmtId="0" fontId="17" fillId="3" borderId="16" xfId="0" applyFont="1" applyFill="1" applyBorder="1" applyAlignment="1"/>
    <xf numFmtId="8" fontId="17" fillId="3" borderId="16" xfId="0" applyNumberFormat="1" applyFont="1" applyFill="1" applyBorder="1" applyAlignment="1"/>
    <xf numFmtId="8" fontId="11" fillId="3" borderId="16" xfId="0" applyNumberFormat="1" applyFont="1" applyFill="1" applyBorder="1" applyAlignment="1"/>
    <xf numFmtId="17" fontId="2" fillId="0" borderId="0" xfId="1" applyNumberFormat="1" applyFont="1" applyAlignment="1">
      <alignment wrapText="1"/>
    </xf>
    <xf numFmtId="49" fontId="17" fillId="8" borderId="5" xfId="0" applyNumberFormat="1" applyFont="1" applyFill="1" applyBorder="1" applyAlignment="1"/>
    <xf numFmtId="0" fontId="17" fillId="8" borderId="5" xfId="0" applyFont="1" applyFill="1" applyBorder="1" applyAlignment="1"/>
    <xf numFmtId="8" fontId="17" fillId="8" borderId="5" xfId="0" applyNumberFormat="1" applyFont="1" applyFill="1" applyBorder="1" applyAlignment="1"/>
    <xf numFmtId="44" fontId="11" fillId="8" borderId="5" xfId="0" applyNumberFormat="1" applyFont="1" applyFill="1" applyBorder="1" applyAlignment="1"/>
    <xf numFmtId="49" fontId="17" fillId="8" borderId="2" xfId="0" applyNumberFormat="1" applyFont="1" applyFill="1" applyBorder="1" applyAlignment="1"/>
    <xf numFmtId="0" fontId="17" fillId="8" borderId="2" xfId="0" applyFont="1" applyFill="1" applyBorder="1" applyAlignment="1"/>
    <xf numFmtId="8" fontId="17" fillId="8" borderId="2" xfId="0" applyNumberFormat="1" applyFont="1" applyFill="1" applyBorder="1" applyAlignment="1"/>
    <xf numFmtId="44" fontId="11" fillId="8" borderId="2" xfId="0" applyNumberFormat="1" applyFont="1" applyFill="1" applyBorder="1" applyAlignment="1"/>
    <xf numFmtId="165" fontId="11" fillId="8" borderId="16" xfId="0" applyNumberFormat="1" applyFont="1" applyFill="1" applyBorder="1"/>
    <xf numFmtId="49" fontId="17" fillId="3" borderId="0" xfId="0" applyNumberFormat="1" applyFont="1" applyFill="1" applyBorder="1"/>
    <xf numFmtId="0" fontId="17" fillId="3" borderId="0" xfId="0" applyFont="1" applyFill="1" applyBorder="1"/>
    <xf numFmtId="8" fontId="17" fillId="3" borderId="0" xfId="0" applyNumberFormat="1" applyFont="1" applyFill="1" applyBorder="1"/>
    <xf numFmtId="8" fontId="11" fillId="3" borderId="0" xfId="0" applyNumberFormat="1" applyFont="1" applyFill="1" applyBorder="1"/>
    <xf numFmtId="4" fontId="24" fillId="3" borderId="0" xfId="1" applyNumberFormat="1" applyFont="1" applyFill="1" applyBorder="1" applyAlignment="1">
      <alignment vertical="top"/>
    </xf>
    <xf numFmtId="4" fontId="25" fillId="3" borderId="0" xfId="1" applyNumberFormat="1" applyFont="1" applyFill="1" applyBorder="1" applyAlignment="1">
      <alignment vertical="top"/>
    </xf>
    <xf numFmtId="4" fontId="11" fillId="3" borderId="0" xfId="1" applyNumberFormat="1" applyFont="1" applyFill="1" applyBorder="1" applyAlignment="1">
      <alignment vertical="top"/>
    </xf>
    <xf numFmtId="3" fontId="24" fillId="3" borderId="0" xfId="1" applyNumberFormat="1" applyFont="1" applyFill="1" applyBorder="1" applyAlignment="1">
      <alignment vertical="top"/>
    </xf>
    <xf numFmtId="165" fontId="11" fillId="7" borderId="2" xfId="0" applyNumberFormat="1" applyFont="1" applyFill="1" applyBorder="1"/>
    <xf numFmtId="43" fontId="12" fillId="0" borderId="0" xfId="19" applyFont="1" applyAlignment="1">
      <alignment horizontal="right" wrapText="1"/>
    </xf>
    <xf numFmtId="43" fontId="11" fillId="0" borderId="0" xfId="19" applyFont="1" applyAlignment="1">
      <alignment horizontal="right" wrapText="1"/>
    </xf>
    <xf numFmtId="43" fontId="11" fillId="0" borderId="0" xfId="19" applyNumberFormat="1" applyFont="1" applyAlignment="1">
      <alignment horizontal="right" wrapText="1"/>
    </xf>
    <xf numFmtId="0" fontId="20" fillId="3" borderId="2" xfId="0" applyFont="1" applyFill="1" applyBorder="1" applyAlignment="1">
      <alignment wrapText="1"/>
    </xf>
    <xf numFmtId="0" fontId="23" fillId="3" borderId="2" xfId="18" applyFill="1" applyBorder="1" applyAlignment="1">
      <alignment wrapText="1"/>
    </xf>
    <xf numFmtId="0" fontId="12" fillId="0" borderId="0" xfId="17" applyNumberFormat="1" applyFont="1" applyBorder="1"/>
    <xf numFmtId="0" fontId="11" fillId="0" borderId="0" xfId="17" applyNumberFormat="1" applyFont="1" applyBorder="1"/>
    <xf numFmtId="0" fontId="14" fillId="4" borderId="2" xfId="17" applyNumberFormat="1" applyFont="1" applyFill="1" applyBorder="1" applyAlignment="1">
      <alignment horizontal="center" vertical="center"/>
    </xf>
    <xf numFmtId="0" fontId="14" fillId="4" borderId="2" xfId="17" applyNumberFormat="1" applyFont="1" applyFill="1" applyBorder="1" applyAlignment="1">
      <alignment horizontal="center" vertical="center" wrapText="1"/>
    </xf>
    <xf numFmtId="0" fontId="12" fillId="3" borderId="13" xfId="17" applyNumberFormat="1" applyFont="1" applyFill="1" applyBorder="1"/>
    <xf numFmtId="0" fontId="11" fillId="3" borderId="2" xfId="17" applyNumberFormat="1" applyFont="1" applyFill="1" applyBorder="1"/>
    <xf numFmtId="0" fontId="12" fillId="3" borderId="2" xfId="17" applyNumberFormat="1" applyFont="1" applyFill="1" applyBorder="1"/>
    <xf numFmtId="0" fontId="12" fillId="3" borderId="3" xfId="17" applyNumberFormat="1" applyFont="1" applyFill="1" applyBorder="1"/>
    <xf numFmtId="0" fontId="12" fillId="3" borderId="14" xfId="17" applyNumberFormat="1" applyFont="1" applyFill="1" applyBorder="1"/>
    <xf numFmtId="0" fontId="12" fillId="3" borderId="1" xfId="17" applyNumberFormat="1" applyFont="1" applyFill="1" applyBorder="1"/>
    <xf numFmtId="0" fontId="12" fillId="3" borderId="6" xfId="17" applyNumberFormat="1" applyFont="1" applyFill="1" applyBorder="1"/>
    <xf numFmtId="0" fontId="12" fillId="9" borderId="2" xfId="17" applyNumberFormat="1" applyFont="1" applyFill="1" applyBorder="1" applyAlignment="1"/>
    <xf numFmtId="0" fontId="11" fillId="9" borderId="2" xfId="17" applyNumberFormat="1" applyFont="1" applyFill="1" applyBorder="1" applyAlignment="1"/>
    <xf numFmtId="0" fontId="4" fillId="3" borderId="2" xfId="17" applyNumberFormat="1" applyFont="1" applyFill="1" applyBorder="1"/>
    <xf numFmtId="0" fontId="12" fillId="3" borderId="2" xfId="17" applyNumberFormat="1" applyFont="1" applyFill="1" applyBorder="1" applyAlignment="1"/>
    <xf numFmtId="0" fontId="12" fillId="9" borderId="21" xfId="17" applyNumberFormat="1" applyFont="1" applyFill="1" applyBorder="1" applyAlignment="1"/>
    <xf numFmtId="0" fontId="16" fillId="9" borderId="2" xfId="17" applyNumberFormat="1" applyFont="1" applyFill="1" applyBorder="1"/>
    <xf numFmtId="0" fontId="14" fillId="4" borderId="2" xfId="17" applyNumberFormat="1" applyFont="1" applyFill="1" applyBorder="1" applyAlignment="1">
      <alignment horizontal="center" wrapText="1"/>
    </xf>
    <xf numFmtId="0" fontId="14" fillId="3" borderId="0" xfId="17" applyNumberFormat="1" applyFont="1" applyFill="1" applyBorder="1" applyAlignment="1">
      <alignment horizontal="center"/>
    </xf>
    <xf numFmtId="3" fontId="16" fillId="0" borderId="0" xfId="17" applyNumberFormat="1" applyFont="1" applyBorder="1"/>
    <xf numFmtId="3" fontId="16" fillId="9" borderId="0" xfId="17" applyNumberFormat="1" applyFont="1" applyFill="1" applyBorder="1"/>
    <xf numFmtId="4" fontId="13" fillId="0" borderId="2" xfId="17" applyNumberFormat="1" applyFont="1" applyBorder="1"/>
    <xf numFmtId="4" fontId="16" fillId="0" borderId="2" xfId="17" applyNumberFormat="1" applyFont="1" applyBorder="1"/>
    <xf numFmtId="4" fontId="13" fillId="9" borderId="2" xfId="17" applyNumberFormat="1" applyFont="1" applyFill="1" applyBorder="1"/>
    <xf numFmtId="4" fontId="16" fillId="9" borderId="2" xfId="17" applyNumberFormat="1" applyFont="1" applyFill="1" applyBorder="1"/>
    <xf numFmtId="4" fontId="17" fillId="0" borderId="2" xfId="0" applyNumberFormat="1" applyFont="1" applyBorder="1"/>
    <xf numFmtId="0" fontId="16" fillId="9" borderId="0" xfId="17" applyNumberFormat="1" applyFont="1" applyFill="1" applyBorder="1"/>
    <xf numFmtId="4" fontId="13" fillId="9" borderId="0" xfId="17" applyNumberFormat="1" applyFont="1" applyFill="1" applyBorder="1"/>
    <xf numFmtId="9" fontId="16" fillId="9" borderId="2" xfId="20" applyFont="1" applyFill="1" applyBorder="1" applyAlignment="1">
      <alignment horizontal="center"/>
    </xf>
    <xf numFmtId="0" fontId="2" fillId="0" borderId="0" xfId="17" applyNumberFormat="1" applyFont="1"/>
    <xf numFmtId="0" fontId="14" fillId="0" borderId="22" xfId="1" applyNumberFormat="1" applyFont="1" applyBorder="1" applyAlignment="1">
      <alignment horizontal="center" vertical="center" wrapText="1"/>
    </xf>
    <xf numFmtId="49" fontId="12" fillId="0" borderId="15" xfId="2" applyNumberFormat="1" applyFont="1" applyFill="1" applyBorder="1" applyAlignment="1">
      <alignment horizontal="center" vertical="top" wrapText="1"/>
    </xf>
    <xf numFmtId="49" fontId="12" fillId="3" borderId="0" xfId="2" applyNumberFormat="1" applyFont="1" applyFill="1" applyBorder="1" applyAlignment="1">
      <alignment horizontal="left" vertical="top" wrapText="1"/>
    </xf>
    <xf numFmtId="0" fontId="12" fillId="3" borderId="0" xfId="1" applyNumberFormat="1" applyFont="1" applyFill="1" applyBorder="1" applyAlignment="1">
      <alignment horizontal="left" vertical="top" wrapText="1"/>
    </xf>
    <xf numFmtId="0" fontId="4" fillId="3" borderId="0" xfId="17" applyNumberFormat="1" applyFont="1" applyFill="1" applyBorder="1"/>
    <xf numFmtId="49" fontId="17" fillId="8" borderId="7" xfId="0" applyNumberFormat="1" applyFont="1" applyFill="1" applyBorder="1"/>
    <xf numFmtId="0" fontId="17" fillId="8" borderId="7" xfId="0" applyFont="1" applyFill="1" applyBorder="1" applyAlignment="1">
      <alignment wrapText="1"/>
    </xf>
    <xf numFmtId="164" fontId="11" fillId="8" borderId="5" xfId="1" applyNumberFormat="1" applyFont="1" applyFill="1" applyBorder="1"/>
    <xf numFmtId="164" fontId="12" fillId="8" borderId="5" xfId="1" applyNumberFormat="1" applyFont="1" applyFill="1" applyBorder="1"/>
    <xf numFmtId="165" fontId="2" fillId="0" borderId="0" xfId="1" applyNumberFormat="1" applyFont="1"/>
    <xf numFmtId="164" fontId="11" fillId="3" borderId="23" xfId="1" applyNumberFormat="1" applyFont="1" applyFill="1" applyBorder="1" applyAlignment="1">
      <alignment vertical="top"/>
    </xf>
    <xf numFmtId="164" fontId="12" fillId="3" borderId="5" xfId="1" applyNumberFormat="1" applyFont="1" applyFill="1" applyBorder="1" applyAlignment="1">
      <alignment vertical="top"/>
    </xf>
    <xf numFmtId="165" fontId="21" fillId="3" borderId="2" xfId="0" applyNumberFormat="1" applyFont="1" applyFill="1" applyBorder="1"/>
    <xf numFmtId="165" fontId="21" fillId="7" borderId="2" xfId="0" applyNumberFormat="1" applyFont="1" applyFill="1" applyBorder="1"/>
    <xf numFmtId="0" fontId="3" fillId="3" borderId="0" xfId="1" applyNumberFormat="1" applyFont="1" applyFill="1" applyBorder="1" applyAlignment="1"/>
    <xf numFmtId="8" fontId="11" fillId="0" borderId="0" xfId="19" applyNumberFormat="1" applyFont="1" applyAlignment="1">
      <alignment horizontal="right" wrapText="1"/>
    </xf>
    <xf numFmtId="0" fontId="14" fillId="5" borderId="0" xfId="1" applyNumberFormat="1" applyFont="1" applyFill="1" applyBorder="1" applyAlignment="1">
      <alignment horizontal="center" vertical="center" wrapText="1"/>
    </xf>
    <xf numFmtId="0" fontId="3" fillId="3" borderId="0" xfId="1" applyNumberFormat="1" applyFont="1" applyFill="1" applyBorder="1" applyAlignment="1">
      <alignment horizontal="left"/>
    </xf>
    <xf numFmtId="0" fontId="14" fillId="2" borderId="10" xfId="1" applyNumberFormat="1" applyFont="1" applyFill="1" applyBorder="1" applyAlignment="1">
      <alignment horizontal="center" vertical="center" wrapText="1"/>
    </xf>
    <xf numFmtId="0" fontId="14" fillId="2" borderId="11" xfId="1" applyNumberFormat="1" applyFont="1" applyFill="1" applyBorder="1" applyAlignment="1">
      <alignment horizontal="center" vertical="center" wrapText="1"/>
    </xf>
    <xf numFmtId="0" fontId="14" fillId="2" borderId="12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4" fillId="2" borderId="15" xfId="1" applyNumberFormat="1" applyFont="1" applyFill="1" applyBorder="1" applyAlignment="1">
      <alignment horizontal="center" vertical="center" wrapText="1"/>
    </xf>
    <xf numFmtId="0" fontId="14" fillId="2" borderId="13" xfId="1" applyNumberFormat="1" applyFont="1" applyFill="1" applyBorder="1" applyAlignment="1">
      <alignment horizontal="center" vertical="center" wrapText="1"/>
    </xf>
    <xf numFmtId="0" fontId="26" fillId="4" borderId="2" xfId="17" applyNumberFormat="1" applyFont="1" applyFill="1" applyBorder="1" applyAlignment="1">
      <alignment horizontal="left" wrapText="1"/>
    </xf>
    <xf numFmtId="0" fontId="4" fillId="4" borderId="2" xfId="17" applyNumberFormat="1" applyFont="1" applyFill="1" applyBorder="1" applyAlignment="1">
      <alignment horizontal="left" wrapText="1"/>
    </xf>
    <xf numFmtId="0" fontId="2" fillId="0" borderId="2" xfId="17" applyNumberFormat="1" applyFont="1" applyBorder="1" applyAlignment="1">
      <alignment horizontal="left" wrapText="1"/>
    </xf>
    <xf numFmtId="0" fontId="4" fillId="0" borderId="2" xfId="17" applyNumberFormat="1" applyFont="1" applyBorder="1" applyAlignment="1">
      <alignment horizontal="left" wrapText="1"/>
    </xf>
    <xf numFmtId="0" fontId="2" fillId="6" borderId="2" xfId="17" applyNumberFormat="1" applyFont="1" applyFill="1" applyBorder="1" applyAlignment="1">
      <alignment horizontal="left" wrapText="1"/>
    </xf>
    <xf numFmtId="0" fontId="4" fillId="6" borderId="2" xfId="17" applyNumberFormat="1" applyFont="1" applyFill="1" applyBorder="1" applyAlignment="1">
      <alignment horizontal="left" wrapText="1"/>
    </xf>
  </cellXfs>
  <cellStyles count="21">
    <cellStyle name="Čárka" xfId="19" builtinId="3"/>
    <cellStyle name="Hypertextový odkaz" xfId="18" builtinId="8"/>
    <cellStyle name="Hypertextový odkaz 2" xfId="6" xr:uid="{DEBDF311-94D0-43CC-A955-4261807CDFDE}"/>
    <cellStyle name="Normální" xfId="0" builtinId="0"/>
    <cellStyle name="Normální 10" xfId="7" xr:uid="{A12D90E6-39D0-4720-9CA0-D64FB890A155}"/>
    <cellStyle name="Normální 11" xfId="14" xr:uid="{E2CC323C-E10E-41D0-B39A-3B8592B5F9FB}"/>
    <cellStyle name="Normální 12" xfId="9" xr:uid="{CE92FF07-6EDD-4F57-90FE-FC022D800A50}"/>
    <cellStyle name="Normální 13" xfId="13" xr:uid="{CF5E53A0-FAD3-473A-9BA5-C5C62A0B2791}"/>
    <cellStyle name="Normální 2" xfId="1" xr:uid="{DA5602AD-FC9D-4A4B-BCD7-F5BAF199D40E}"/>
    <cellStyle name="Normální 2 2" xfId="3" xr:uid="{AAAE19CF-328A-409B-ADDA-0125F8FC4D77}"/>
    <cellStyle name="Normální 2 3" xfId="17" xr:uid="{63F44145-3390-482B-B624-66D74B2C7DA3}"/>
    <cellStyle name="Normální 3" xfId="2" xr:uid="{E84C453C-E79E-4C8D-B422-8BD3C0138948}"/>
    <cellStyle name="Normální 4" xfId="5" xr:uid="{D86244AB-BAC6-462D-BED4-FFF9D2E6D048}"/>
    <cellStyle name="Normální 5" xfId="10" xr:uid="{F7927BF1-45BC-4B34-B57A-1522ED3645C9}"/>
    <cellStyle name="Normální 6" xfId="8" xr:uid="{2899A035-7FE2-42A2-980C-67A814607DE5}"/>
    <cellStyle name="Normální 7" xfId="15" xr:uid="{C53E6E22-9FFA-49DF-90FA-17625935350D}"/>
    <cellStyle name="Normální 8" xfId="12" xr:uid="{6213F5AB-E4EF-4F3F-A276-376225F2C08A}"/>
    <cellStyle name="Normální 9" xfId="11" xr:uid="{74AA7FA6-7EB0-4AA9-8059-F77956BA427D}"/>
    <cellStyle name="Procenta" xfId="20" builtinId="5"/>
    <cellStyle name="Procenta 2" xfId="4" xr:uid="{B274EF42-8D4C-4C76-A606-59E980FEFCCE}"/>
    <cellStyle name="Procenta 3" xfId="16" xr:uid="{EB43C473-0CA2-4973-98EF-E135F50DCE57}"/>
  </cellStyles>
  <dxfs count="4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fill>
        <patternFill patternType="solid">
          <fgColor indexed="64"/>
          <bgColor theme="5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rgb="FF000000"/>
          <bgColor rgb="FFF8CBAD"/>
        </patternFill>
      </fill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rgb="FF000000"/>
          <bgColor theme="0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 tint="-0.249977111117893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 tint="-0.249977111117893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 tint="-0.249977111117893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 tint="-0.249977111117893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 tint="-0.249977111117893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 tint="-0.249977111117893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 tint="-0.249977111117893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 tint="-0.249977111117893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 tint="-0.249977111117893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4" formatCode="_-* #,##0.00\ &quot;Kč&quot;_-;\-* #,##0.00\ &quot;Kč&quot;_-;_-* &quot;-&quot;??\ &quot;Kč&quot;_-;_-@_-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7" formatCode="_-* #,##0.00\ [$Kč-405]_-;\-* #,##0.00\ [$Kč-405]_-;_-* &quot;-&quot;??\ [$Kč-405]_-;_-@_-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7" formatCode="_-* #,##0.00\ [$Kč-405]_-;\-* #,##0.00\ [$Kč-405]_-;_-* &quot;-&quot;??\ [$Kč-405]_-;_-@_-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7" formatCode="_-* #,##0.00\ [$Kč-405]_-;\-* #,##0.00\ [$Kč-405]_-;_-* &quot;-&quot;??\ [$Kč-405]_-;_-@_-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numFmt numFmtId="164" formatCode="#,##0.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numFmt numFmtId="164" formatCode="#,##0.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numFmt numFmtId="164" formatCode="#,##0.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numFmt numFmtId="164" formatCode="#,##0.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numFmt numFmtId="164" formatCode="#,##0.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numFmt numFmtId="164" formatCode="#,##0.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numFmt numFmtId="164" formatCode="#,##0.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numFmt numFmtId="164" formatCode="#,##0.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numFmt numFmtId="164" formatCode="#,##0.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#,##0.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4" formatCode="_-* #,##0.00\ &quot;Kč&quot;_-;\-* #,##0.00\ &quot;Kč&quot;_-;_-* &quot;-&quot;??\ &quot;Kč&quot;_-;_-@_-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2" formatCode="#,##0.00\ &quot;Kč&quot;;[Red]\-#,##0.00\ &quot;Kč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147879</xdr:colOff>
      <xdr:row>3</xdr:row>
      <xdr:rowOff>14547</xdr:rowOff>
    </xdr:to>
    <xdr:pic>
      <xdr:nvPicPr>
        <xdr:cNvPr id="5" name="Obrázek 4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A9ECCE6C-EB69-400D-B09A-BD7C1D265C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312650</xdr:colOff>
      <xdr:row>2</xdr:row>
      <xdr:rowOff>177006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BF6EED2-E682-44D8-B02D-7ED0FFB3105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277628</xdr:colOff>
      <xdr:row>2</xdr:row>
      <xdr:rowOff>167559</xdr:rowOff>
    </xdr:to>
    <xdr:pic>
      <xdr:nvPicPr>
        <xdr:cNvPr id="7" name="obrázek 1" descr="bar">
          <a:extLst>
            <a:ext uri="{FF2B5EF4-FFF2-40B4-BE49-F238E27FC236}">
              <a16:creationId xmlns:a16="http://schemas.microsoft.com/office/drawing/2014/main" id="{1F7885EE-E88A-4CF7-81EF-BFF37DCEBE7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223020</xdr:colOff>
      <xdr:row>3</xdr:row>
      <xdr:rowOff>14547</xdr:rowOff>
    </xdr:to>
    <xdr:pic>
      <xdr:nvPicPr>
        <xdr:cNvPr id="2" name="Obrázek 1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B4A75ECB-2EAD-4A5D-B2A6-309FC2AAC4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311945</xdr:colOff>
      <xdr:row>2</xdr:row>
      <xdr:rowOff>177006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DBC16E3-5499-48B1-AF5C-AEB549370D3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id="{349838A7-AC66-432E-B527-466B62424A0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90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212437</xdr:colOff>
      <xdr:row>3</xdr:row>
      <xdr:rowOff>14547</xdr:rowOff>
    </xdr:to>
    <xdr:pic>
      <xdr:nvPicPr>
        <xdr:cNvPr id="8" name="Obrázek 7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35DA0AB3-B986-423A-8C07-B6790CA3E4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311945</xdr:colOff>
      <xdr:row>2</xdr:row>
      <xdr:rowOff>177006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C69C0111-2D2B-4C3D-B6AD-F6195FA4A14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10" name="obrázek 1" descr="bar">
          <a:extLst>
            <a:ext uri="{FF2B5EF4-FFF2-40B4-BE49-F238E27FC236}">
              <a16:creationId xmlns:a16="http://schemas.microsoft.com/office/drawing/2014/main" id="{6417D612-DE89-4E4A-9993-AF303EDC34D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217729</xdr:colOff>
      <xdr:row>3</xdr:row>
      <xdr:rowOff>14547</xdr:rowOff>
    </xdr:to>
    <xdr:pic>
      <xdr:nvPicPr>
        <xdr:cNvPr id="11" name="Obrázek 10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646E117E-43D6-4E7A-9B90-C1C20FC45D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311945</xdr:colOff>
      <xdr:row>2</xdr:row>
      <xdr:rowOff>177006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F00BAD45-A6A7-4461-845D-2CB12728D3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13" name="obrázek 1" descr="bar">
          <a:extLst>
            <a:ext uri="{FF2B5EF4-FFF2-40B4-BE49-F238E27FC236}">
              <a16:creationId xmlns:a16="http://schemas.microsoft.com/office/drawing/2014/main" id="{5FE1C4D4-5DB6-4E67-A49A-4F8D595EFFB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151407</xdr:colOff>
      <xdr:row>3</xdr:row>
      <xdr:rowOff>14547</xdr:rowOff>
    </xdr:to>
    <xdr:pic>
      <xdr:nvPicPr>
        <xdr:cNvPr id="5" name="Obrázek 4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E3A0488D-1446-41B6-ABDF-306ABCDC2D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311945</xdr:colOff>
      <xdr:row>2</xdr:row>
      <xdr:rowOff>177006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6ABFE81-56C1-4414-B23F-B96013C11B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7" name="obrázek 1" descr="bar">
          <a:extLst>
            <a:ext uri="{FF2B5EF4-FFF2-40B4-BE49-F238E27FC236}">
              <a16:creationId xmlns:a16="http://schemas.microsoft.com/office/drawing/2014/main" id="{FA5A252E-F286-495C-AE0E-A2BC8C4D7F4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005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186685</xdr:colOff>
      <xdr:row>3</xdr:row>
      <xdr:rowOff>14547</xdr:rowOff>
    </xdr:to>
    <xdr:pic>
      <xdr:nvPicPr>
        <xdr:cNvPr id="5" name="Obrázek 4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6FD56392-1980-4703-A805-E7B869CF6A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311944</xdr:colOff>
      <xdr:row>2</xdr:row>
      <xdr:rowOff>177006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8F5BD2C-747C-45C6-8009-597D307942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7" name="obrázek 1" descr="bar">
          <a:extLst>
            <a:ext uri="{FF2B5EF4-FFF2-40B4-BE49-F238E27FC236}">
              <a16:creationId xmlns:a16="http://schemas.microsoft.com/office/drawing/2014/main" id="{5532B6B4-E3ED-4DD8-8188-97C41957D1C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7</xdr:col>
      <xdr:colOff>771</xdr:colOff>
      <xdr:row>3</xdr:row>
      <xdr:rowOff>14547</xdr:rowOff>
    </xdr:to>
    <xdr:pic>
      <xdr:nvPicPr>
        <xdr:cNvPr id="5" name="Obrázek 4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48A4152B-C367-4B6F-A548-90742C6621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311943</xdr:colOff>
      <xdr:row>2</xdr:row>
      <xdr:rowOff>177006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0032A6B-84AB-4E48-8B48-30726C294AB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7" name="obrázek 1" descr="bar">
          <a:extLst>
            <a:ext uri="{FF2B5EF4-FFF2-40B4-BE49-F238E27FC236}">
              <a16:creationId xmlns:a16="http://schemas.microsoft.com/office/drawing/2014/main" id="{15D21E4F-1B1D-4B9A-93D6-9B662336600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700088</xdr:colOff>
      <xdr:row>0</xdr:row>
      <xdr:rowOff>158750</xdr:rowOff>
    </xdr:from>
    <xdr:to>
      <xdr:col>2</xdr:col>
      <xdr:colOff>862013</xdr:colOff>
      <xdr:row>3</xdr:row>
      <xdr:rowOff>37465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A29F995-B5CB-40D6-86DD-59D42922D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488" y="161925"/>
          <a:ext cx="1149350" cy="418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166688</xdr:colOff>
      <xdr:row>0</xdr:row>
      <xdr:rowOff>126206</xdr:rowOff>
    </xdr:from>
    <xdr:to>
      <xdr:col>1</xdr:col>
      <xdr:colOff>184151</xdr:colOff>
      <xdr:row>3</xdr:row>
      <xdr:rowOff>100806</xdr:rowOff>
    </xdr:to>
    <xdr:pic>
      <xdr:nvPicPr>
        <xdr:cNvPr id="3" name="Obrázek 2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EF564654-C3E1-4D75-BAE7-4DB2DB164B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26206"/>
          <a:ext cx="1755776" cy="546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371475</xdr:colOff>
      <xdr:row>1</xdr:row>
      <xdr:rowOff>9525</xdr:rowOff>
    </xdr:from>
    <xdr:to>
      <xdr:col>5</xdr:col>
      <xdr:colOff>607377</xdr:colOff>
      <xdr:row>3</xdr:row>
      <xdr:rowOff>48260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id="{B026D54C-6200-4503-82DD-0278A958765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6450" y="187325"/>
          <a:ext cx="1429702" cy="40068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1C7865-67E6-4FFE-ACCB-3BE5567976EE}" name="Okruh1" displayName="Okruh1" ref="A6:N165" totalsRowShown="0" headerRowDxfId="407" dataDxfId="405" headerRowBorderDxfId="406" tableBorderDxfId="404">
  <autoFilter ref="A6:N165" xr:uid="{BC744C1A-F4A0-48A2-A1C3-013D1342A965}"/>
  <tableColumns count="14">
    <tableColumn id="1" xr3:uid="{716E0FCD-9954-4A15-AD70-8891DC4DC094}" name="Registrační číslo" dataDxfId="403"/>
    <tableColumn id="2" xr3:uid="{01DF99BC-D710-459F-9F13-D59A225669FB}" name="Název projektu" dataDxfId="402"/>
    <tableColumn id="3" xr3:uid="{2A378815-CCCB-4BD8-AFBF-C0E15BC0B9B2}" name="Žadatel" dataDxfId="401"/>
    <tableColumn id="18" xr3:uid="{5CC2296E-590C-4946-A9AD-AA803BF713CF}" name="Požadovaná dotace" dataDxfId="400" dataCellStyle="Normální 2"/>
    <tableColumn id="17" xr3:uid="{BBA327CE-2131-48B9-A27D-F61E8EC6460E}" name="Dotace" dataDxfId="399" dataCellStyle="Normální 2"/>
    <tableColumn id="12" xr3:uid="{F0F89BFF-D30B-4327-A5AD-4A844DC065B4}" name="Hodnocení" dataDxfId="398"/>
    <tableColumn id="5" xr3:uid="{58AAF526-4F52-4B52-8EC4-B9D1EE940AAF}" name="1." dataDxfId="397"/>
    <tableColumn id="6" xr3:uid="{76A734F9-D0E4-4106-A3E7-93917F1A1A8F}" name="2." dataDxfId="396"/>
    <tableColumn id="8" xr3:uid="{BDC30671-4176-43FE-802C-1707C9BD5707}" name="3." dataDxfId="395"/>
    <tableColumn id="15" xr3:uid="{E3E2C14E-A9BC-47BA-A2C8-2A8F91FD00D7}" name="4." dataDxfId="394" dataCellStyle="Normální 2"/>
    <tableColumn id="14" xr3:uid="{C706E2E4-3804-4E05-B1F7-023D85A83135}" name="5." dataDxfId="393" dataCellStyle="Normální 2"/>
    <tableColumn id="13" xr3:uid="{515A5C0F-1C7F-42D6-8760-127AC2C445A2}" name="6." dataDxfId="392" dataCellStyle="Normální 2"/>
    <tableColumn id="11" xr3:uid="{743D5624-C129-4C27-B667-8C5FF4AAAF75}" name="7." dataDxfId="391" dataCellStyle="Normální 2"/>
    <tableColumn id="10" xr3:uid="{E726052E-D7C9-4207-AC98-9AAAC80C5106}" name="8." dataDxfId="390" dataCellStyle="Normální 2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FFB9568-CA90-4F86-8F59-35EE7410736B}" name="Tabulka181981526" displayName="Tabulka181981526" ref="A6:N7" totalsRowShown="0" headerRowDxfId="239" dataDxfId="237" headerRowBorderDxfId="238" tableBorderDxfId="236">
  <autoFilter ref="A6:N7" xr:uid="{BC744C1A-F4A0-48A2-A1C3-013D1342A965}"/>
  <tableColumns count="14">
    <tableColumn id="1" xr3:uid="{2A87AD71-7934-43D8-9810-730AA0B9039E}" name="Registrační číslo" dataDxfId="235"/>
    <tableColumn id="2" xr3:uid="{1177A8AB-D67D-4175-9A72-CF6FBBE7A6D9}" name="Název projektu" dataDxfId="234"/>
    <tableColumn id="3" xr3:uid="{C124C8AB-6CCE-4C74-BF3A-AB57FF23D661}" name="Žadatel" dataDxfId="233"/>
    <tableColumn id="18" xr3:uid="{81360589-35AE-4FED-8C50-9FF50F6A8B14}" name="Požadovaná dotace" dataDxfId="232" dataCellStyle="Normální 2"/>
    <tableColumn id="17" xr3:uid="{B5A79516-9E30-42B8-821E-D78E8AC67FED}" name="Dotace" dataDxfId="231" dataCellStyle="Normální 2"/>
    <tableColumn id="12" xr3:uid="{DF2D4C55-4E4E-4B98-A9C1-E1BC185C0ADB}" name="Hodnocení" dataDxfId="230"/>
    <tableColumn id="5" xr3:uid="{07EA4A06-F732-4799-B923-73038FE12B5E}" name="1." dataDxfId="229"/>
    <tableColumn id="6" xr3:uid="{E75F580B-CA11-4236-A53B-273390E5CA73}" name="2." dataDxfId="228"/>
    <tableColumn id="8" xr3:uid="{454A5ED1-2892-4347-BFDE-C027E38BF0EE}" name="3." dataDxfId="227"/>
    <tableColumn id="15" xr3:uid="{57F239F7-EDD3-4419-84FA-CC2E1BD36451}" name="4." dataDxfId="226" dataCellStyle="Normální 2"/>
    <tableColumn id="14" xr3:uid="{7F9F0CA9-0987-40B9-ACAB-78C67AD631AF}" name="5." dataDxfId="225" dataCellStyle="Normální 2"/>
    <tableColumn id="13" xr3:uid="{C4BD727F-FDCE-414D-A1DE-087E61A6AC37}" name="6." dataDxfId="224" dataCellStyle="Normální 2"/>
    <tableColumn id="11" xr3:uid="{F9F5A781-7DB2-4E1F-AB45-BB8A40F537F7}" name="7." dataDxfId="223" dataCellStyle="Normální 2"/>
    <tableColumn id="10" xr3:uid="{E544CEDA-E650-4454-8759-F16BA9A38EE7}" name="8." dataDxfId="222" dataCellStyle="Normální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B240EC9-F2CB-4418-9E45-9D8F96AA1926}" name="Tabulka1819810131728" displayName="Tabulka1819810131728" ref="A10:N24" totalsRowShown="0" headerRowDxfId="221" dataDxfId="219" headerRowBorderDxfId="220" tableBorderDxfId="218">
  <autoFilter ref="A10:N24" xr:uid="{50DD0EAF-0FF9-42F3-A310-53E85A666833}"/>
  <tableColumns count="14">
    <tableColumn id="1" xr3:uid="{9B626D3B-6F20-4859-BCCC-B38E048DFEBD}" name="Registrační číslo" dataDxfId="217"/>
    <tableColumn id="2" xr3:uid="{4DF81795-C0D3-4CD0-862B-2A787CE58821}" name="Název projektu" dataDxfId="216"/>
    <tableColumn id="3" xr3:uid="{C4ECAD5F-FFA6-4BB1-8C2C-36496E390DFF}" name="Žadatel" dataDxfId="215"/>
    <tableColumn id="18" xr3:uid="{A41F402F-1546-48C3-9FA0-FD2A80849279}" name="Požadovaná dotace" dataDxfId="214"/>
    <tableColumn id="17" xr3:uid="{393C8BC3-4E80-40ED-AABF-C406C958493A}" name="Dotace" dataDxfId="213"/>
    <tableColumn id="12" xr3:uid="{F1139AC2-0E89-43B1-AA1C-92F52E363496}" name="Hodnocení" dataDxfId="212"/>
    <tableColumn id="5" xr3:uid="{1F29BDA7-11AA-42B3-9027-C465A95B32AF}" name="1." dataDxfId="211"/>
    <tableColumn id="6" xr3:uid="{9BBFD89A-51AE-44B5-8317-B31B5A89B483}" name="2." dataDxfId="210"/>
    <tableColumn id="8" xr3:uid="{7CA70C61-9D0E-45AE-B771-EA4049791F84}" name="3." dataDxfId="209"/>
    <tableColumn id="15" xr3:uid="{CA285393-E22B-43FD-8EFE-7B8B003111E8}" name="4." dataDxfId="208"/>
    <tableColumn id="14" xr3:uid="{C620652A-F8C2-47CB-8AC0-B31307CE9992}" name="5." dataDxfId="207"/>
    <tableColumn id="13" xr3:uid="{26E22CE0-40A5-438D-AB58-83F61E200E58}" name="6." dataDxfId="206"/>
    <tableColumn id="11" xr3:uid="{205658FA-40D5-474A-9CDF-B3939A5F2017}" name="7." dataDxfId="205"/>
    <tableColumn id="10" xr3:uid="{6EF43C3F-80F2-45C6-8606-976A8E9D5422}" name="8." dataDxfId="204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9F0363-003E-4339-8ED8-30C39D176254}" name="Tabulka181981016273" displayName="Tabulka181981016273" ref="A27:N29" totalsRowShown="0" headerRowDxfId="203" dataDxfId="201" headerRowBorderDxfId="202" tableBorderDxfId="200">
  <autoFilter ref="A27:N29" xr:uid="{729393C7-2093-43F4-B6F2-36C8C9F02010}"/>
  <tableColumns count="14">
    <tableColumn id="1" xr3:uid="{A50DE8EE-7865-410D-983D-F355FC3A996E}" name="Registrační číslo" dataDxfId="199"/>
    <tableColumn id="2" xr3:uid="{98BA7067-3B00-4028-B262-9D9E0F7F9C03}" name="Název projektu" dataDxfId="198"/>
    <tableColumn id="3" xr3:uid="{1E434041-4EBF-452F-A511-292B6E1A25E2}" name="Žadatel" dataDxfId="197"/>
    <tableColumn id="18" xr3:uid="{FE2630EC-97A3-4407-B7BE-9158E7EC84AC}" name="Požadovaná dotace" dataDxfId="196" dataCellStyle="Normální 2"/>
    <tableColumn id="17" xr3:uid="{F18134F4-2CE2-4110-ABDC-CA0BC35F7A57}" name="Dotace" dataDxfId="195" dataCellStyle="Normální 2"/>
    <tableColumn id="12" xr3:uid="{96F2825C-C16C-4DB4-B05A-8F324AC0C2A2}" name="Hodnocení" dataDxfId="194"/>
    <tableColumn id="5" xr3:uid="{F8504D97-1FA1-4A61-8B84-19CFCA28D66D}" name="1." dataDxfId="193"/>
    <tableColumn id="6" xr3:uid="{8822893F-3314-4564-97E3-256EEF3449E5}" name="2." dataDxfId="192"/>
    <tableColumn id="8" xr3:uid="{690B7914-A3A5-4EA1-825B-DDF032747C93}" name="3." dataDxfId="191"/>
    <tableColumn id="15" xr3:uid="{39480C1E-D231-47C3-A926-56BB64C54122}" name="4." dataDxfId="190" dataCellStyle="Normální 2"/>
    <tableColumn id="14" xr3:uid="{6B3BC799-7252-4EE8-AFB5-4047060BE0A8}" name="5." dataDxfId="189" dataCellStyle="Normální 2"/>
    <tableColumn id="13" xr3:uid="{E1210865-4AC8-4726-B222-081FFAACCE05}" name="6." dataDxfId="188" dataCellStyle="Normální 2"/>
    <tableColumn id="11" xr3:uid="{345C00CC-DB22-4D4C-816F-F2779FFA07DD}" name="7." dataDxfId="187" dataCellStyle="Normální 2"/>
    <tableColumn id="10" xr3:uid="{B92212AF-8D93-43E7-AED4-726497913134}" name="8." dataDxfId="186" dataCellStyle="Normální 2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5A7F2B8-536B-4FA8-A651-416F0F628E13}" name="Tabulka181981521" displayName="Tabulka181981521" ref="A6:N26" totalsRowShown="0" headerRowDxfId="181" dataDxfId="179" headerRowBorderDxfId="180" tableBorderDxfId="178">
  <autoFilter ref="A6:N26" xr:uid="{BC744C1A-F4A0-48A2-A1C3-013D1342A965}"/>
  <tableColumns count="14">
    <tableColumn id="1" xr3:uid="{3D71E283-E98C-4173-B4DF-85F49C9D93D6}" name="Registrační číslo" dataDxfId="177"/>
    <tableColumn id="2" xr3:uid="{01055CB7-0395-42B6-8C3B-2B75A33D11A6}" name="Název projektu" dataDxfId="176"/>
    <tableColumn id="3" xr3:uid="{32AA9EC2-1188-407D-BC7C-C2F38CDEFDE3}" name="Žadatel" dataDxfId="175"/>
    <tableColumn id="18" xr3:uid="{D21F9A48-FEE3-405F-91B5-5BBCF8306157}" name="Požadovaná dotace" dataDxfId="174" dataCellStyle="Normální 2"/>
    <tableColumn id="17" xr3:uid="{498E30F2-4FDC-4AFF-9514-F84E550060F7}" name="Dotace" dataDxfId="173" dataCellStyle="Normální 2"/>
    <tableColumn id="12" xr3:uid="{EA25069F-864A-4D6F-9BC7-293E896A1AD6}" name="Hodnocení" dataDxfId="172"/>
    <tableColumn id="5" xr3:uid="{C0B10D3D-021C-4B8E-B3F1-48D89E63BA35}" name="1." dataDxfId="171"/>
    <tableColumn id="6" xr3:uid="{5AC74EB8-E2D2-456A-BB6F-0679C5207B7E}" name="2." dataDxfId="170"/>
    <tableColumn id="8" xr3:uid="{AB14BD76-B97B-4FFD-8292-20B6D07AAEDF}" name="3." dataDxfId="169"/>
    <tableColumn id="15" xr3:uid="{4A70857A-5FA5-4554-A305-6F60DB5BBF40}" name="4." dataDxfId="168" dataCellStyle="Normální 2"/>
    <tableColumn id="14" xr3:uid="{D61B2EA9-5646-47C1-B104-1BDF4F760FC6}" name="5." dataDxfId="167" dataCellStyle="Normální 2"/>
    <tableColumn id="13" xr3:uid="{59D4F5FB-7AC6-42B2-A206-7A0F4766DF46}" name="6." dataDxfId="166" dataCellStyle="Normální 2"/>
    <tableColumn id="11" xr3:uid="{53302B49-FC06-4F77-8905-0D2C7F9AAEE3}" name="7." dataDxfId="165" dataCellStyle="Normální 2"/>
    <tableColumn id="10" xr3:uid="{84906237-AB11-4A15-957A-6935F8E1DDE6}" name="8." dataDxfId="164" dataCellStyle="Normální 2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773DD75-96D1-406A-A7C5-BD12B68D07AB}" name="Tabulka1819810131723" displayName="Tabulka1819810131723" ref="A29:N59" totalsRowShown="0" headerRowDxfId="163" dataDxfId="161" headerRowBorderDxfId="162" tableBorderDxfId="160">
  <autoFilter ref="A29:N59" xr:uid="{50DD0EAF-0FF9-42F3-A310-53E85A666833}"/>
  <tableColumns count="14">
    <tableColumn id="1" xr3:uid="{21A0C6C8-C0BA-494E-8D31-AC4EC4646E1B}" name="Registrační číslo" dataDxfId="159"/>
    <tableColumn id="2" xr3:uid="{1043CDCD-FE15-4673-8F09-1B72BFC538E5}" name="Název projektu" dataDxfId="158"/>
    <tableColumn id="3" xr3:uid="{3B8B9F1E-0A29-467A-BE3F-C3C120D92484}" name="Žadatel" dataDxfId="157"/>
    <tableColumn id="18" xr3:uid="{560403EC-0ACD-4980-9EA0-41F1D287B7A1}" name="Požadovaná dotace" dataDxfId="156" dataCellStyle="Normální 2"/>
    <tableColumn id="17" xr3:uid="{2BDBBC07-9DF2-4DEB-85C6-EAE7EE95A940}" name="Dotace" dataDxfId="155" dataCellStyle="Normální 2"/>
    <tableColumn id="12" xr3:uid="{FC1C8F96-8F5B-4AAF-AA9A-77FE1DDE375F}" name="Hodnocení" dataDxfId="154"/>
    <tableColumn id="5" xr3:uid="{3EA6DF4B-A5CE-4EB9-AFFE-124C275AD9B3}" name="1." dataDxfId="153"/>
    <tableColumn id="6" xr3:uid="{0BC89D3F-768A-4AF2-96A3-51B0C7DB507C}" name="2." dataDxfId="152"/>
    <tableColumn id="8" xr3:uid="{906B47C4-2B43-4898-9560-5E906998C728}" name="3." dataDxfId="151"/>
    <tableColumn id="15" xr3:uid="{DE8F6F7E-6D07-4674-9D57-8778635C990F}" name="4." dataDxfId="150" dataCellStyle="Normální 2"/>
    <tableColumn id="14" xr3:uid="{04550775-2CA0-4AF9-98A5-2B7E7A4048AC}" name="5." dataDxfId="149" dataCellStyle="Normální 2"/>
    <tableColumn id="13" xr3:uid="{C789330C-F369-4C56-8913-89A3094D28A0}" name="6." dataDxfId="148" dataCellStyle="Normální 2"/>
    <tableColumn id="11" xr3:uid="{305F9D2A-DEC4-471E-A923-6842FDF25428}" name="7." dataDxfId="147" dataCellStyle="Normální 2"/>
    <tableColumn id="10" xr3:uid="{1F318BAD-6C7D-46C9-9A9C-88A68485C88A}" name="8." dataDxfId="146" dataCellStyle="Normální 2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333CF54-8F9C-4327-B37E-E67DAD22E7F9}" name="Tabulka18198141824" displayName="Tabulka18198141824" ref="A62:N65" totalsRowShown="0" headerRowDxfId="145" dataDxfId="143" headerRowBorderDxfId="144" tableBorderDxfId="142">
  <autoFilter ref="A62:N65" xr:uid="{D476B623-BFF7-40B5-81E9-3B9866EF2C4A}"/>
  <tableColumns count="14">
    <tableColumn id="1" xr3:uid="{41AAB954-932E-4122-B3AB-971663BD0674}" name="Registrační číslo" dataDxfId="141"/>
    <tableColumn id="2" xr3:uid="{88F41645-E6A0-4981-A055-67E2714A01B9}" name="Název projektu" dataDxfId="140"/>
    <tableColumn id="3" xr3:uid="{6407E6D1-F12F-4AC0-85D8-DFAC6C3094A6}" name="Žadatel" dataDxfId="139"/>
    <tableColumn id="18" xr3:uid="{C4790E1E-F15A-4B70-A94A-E1264C070902}" name="Požadovaná dotace" dataDxfId="138" dataCellStyle="Normální 2"/>
    <tableColumn id="17" xr3:uid="{251A94F1-0CB8-427A-B126-9533EC38747D}" name="Dotace" dataDxfId="137" dataCellStyle="Normální 2"/>
    <tableColumn id="12" xr3:uid="{B5160198-2FF4-4449-80C5-E5128493A442}" name="Hodnocení" dataDxfId="136"/>
    <tableColumn id="5" xr3:uid="{48818805-3A8E-4829-95EC-22E481C55B69}" name="1." dataDxfId="135"/>
    <tableColumn id="6" xr3:uid="{2AFCFCC1-C11D-4CF0-A64A-441979B59D1F}" name="2." dataDxfId="134"/>
    <tableColumn id="8" xr3:uid="{7C5BC5D9-AA60-446D-8A59-B00BAC287583}" name="3." dataDxfId="133"/>
    <tableColumn id="15" xr3:uid="{B6059E70-E277-43B5-8FA6-EF2FFB4C59E4}" name="4." dataDxfId="132" dataCellStyle="Normální 2"/>
    <tableColumn id="14" xr3:uid="{E2A99F92-26D4-4FC2-B415-2B1E561A3216}" name="5." dataDxfId="131" dataCellStyle="Normální 2"/>
    <tableColumn id="13" xr3:uid="{5FE6BCA2-5E3D-491B-BD2D-7E2E969063C8}" name="6." dataDxfId="130" dataCellStyle="Normální 2"/>
    <tableColumn id="11" xr3:uid="{997BB750-5393-460F-92E3-470278604B64}" name="7." dataDxfId="129" dataCellStyle="Normální 2"/>
    <tableColumn id="10" xr3:uid="{7181151C-5F9D-4F86-AA94-B828A085CC64}" name="8." dataDxfId="128" dataCellStyle="Normální 2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D929C99-69D7-478B-AFE2-933B8DC183CA}" name="Tabulka1819814182025" displayName="Tabulka1819814182025" ref="A68:N74" totalsRowShown="0" headerRowDxfId="127" dataDxfId="125" headerRowBorderDxfId="126" tableBorderDxfId="124">
  <autoFilter ref="A68:N74" xr:uid="{F95E4DA4-443A-44AD-B887-262384C00CDC}"/>
  <tableColumns count="14">
    <tableColumn id="1" xr3:uid="{12E54188-57EF-4E73-AD13-EE8960E0E480}" name="Registrační číslo" dataDxfId="123"/>
    <tableColumn id="2" xr3:uid="{11C82088-E9DD-472D-9E36-7D22D20CE018}" name="Název projektu" dataDxfId="122"/>
    <tableColumn id="3" xr3:uid="{B07DAB35-19A4-4F56-9929-5F3925C473CD}" name="Žadatel" dataDxfId="121"/>
    <tableColumn id="18" xr3:uid="{EF3B65D8-5311-4066-9FBE-B679ED531F58}" name="Požadovaná dotace" dataDxfId="120" dataCellStyle="Normální 2"/>
    <tableColumn id="17" xr3:uid="{B726D948-DB60-4AB1-BA85-9FBB662BAEAA}" name="Dotace" dataDxfId="119" dataCellStyle="Normální 2"/>
    <tableColumn id="12" xr3:uid="{595043A9-DFB3-419A-950B-339B7386D338}" name="Hodnocení" dataDxfId="118"/>
    <tableColumn id="5" xr3:uid="{0D267ECE-50F1-4D80-868C-A4500B6A55F6}" name="1." dataDxfId="117"/>
    <tableColumn id="6" xr3:uid="{58413FCB-40E5-4422-BBBB-B57A1BD1E8FF}" name="2." dataDxfId="116"/>
    <tableColumn id="8" xr3:uid="{5DF9E677-A5B5-4358-AB1E-E8A90B87D620}" name="3." dataDxfId="115"/>
    <tableColumn id="15" xr3:uid="{FCA81FBB-239D-4495-BAFA-31FF363DA49E}" name="4." dataDxfId="114" dataCellStyle="Normální 2"/>
    <tableColumn id="14" xr3:uid="{3457B5E3-1837-4368-8E1E-091AD9B1ED19}" name="5." dataDxfId="113" dataCellStyle="Normální 2"/>
    <tableColumn id="13" xr3:uid="{7E69A14A-4BB9-40AE-BBAD-FC6A37A30466}" name="6." dataDxfId="112" dataCellStyle="Normální 2"/>
    <tableColumn id="11" xr3:uid="{76BE500D-1A15-4CC7-93FB-4816B1C1F228}" name="7." dataDxfId="111" dataCellStyle="Normální 2"/>
    <tableColumn id="10" xr3:uid="{1EE70BD7-F159-434D-B22E-547B9C23B628}" name="8." dataDxfId="110" dataCellStyle="Normální 2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ABCAB63-7143-4344-B2AF-37D933828C0E}" name="Tabulka18198152131" displayName="Tabulka18198152131" ref="A6:N24" totalsRowShown="0" headerRowDxfId="106" dataDxfId="104" headerRowBorderDxfId="105" tableBorderDxfId="103">
  <autoFilter ref="A6:N24" xr:uid="{BC744C1A-F4A0-48A2-A1C3-013D1342A965}"/>
  <tableColumns count="14">
    <tableColumn id="1" xr3:uid="{86A68384-EBD7-4CBB-80C4-C89BBDCBFFB0}" name="Registrační číslo" dataDxfId="102"/>
    <tableColumn id="2" xr3:uid="{0DACEAC7-87D8-47F5-893C-B6BB1E944EDD}" name="Název projektu" dataDxfId="101"/>
    <tableColumn id="3" xr3:uid="{FFB9449B-99BC-4210-AB91-6D68FA676AC4}" name="Žadatel" dataDxfId="100"/>
    <tableColumn id="18" xr3:uid="{EBCFF189-039D-49BD-A854-31AF6A354399}" name="Požadovaná dotace" dataDxfId="99" dataCellStyle="Normální 2"/>
    <tableColumn id="17" xr3:uid="{5243E32F-5A5C-4A63-B76C-E3D1A2041140}" name="Dotace" dataDxfId="98" dataCellStyle="Normální 2"/>
    <tableColumn id="12" xr3:uid="{F27F7518-1630-4C6B-BD96-CD7B06E64520}" name="Hodnocení" dataDxfId="97"/>
    <tableColumn id="5" xr3:uid="{08255A35-AEBD-454C-BF92-1B548B9DC2E0}" name="1." dataDxfId="96"/>
    <tableColumn id="6" xr3:uid="{BAA54786-FE43-4DF0-B829-B2171645C1C6}" name="2." dataDxfId="95"/>
    <tableColumn id="8" xr3:uid="{6BA6150B-CB11-4B90-968A-E08378069BF5}" name="3." dataDxfId="94"/>
    <tableColumn id="15" xr3:uid="{8AA9576B-046E-4981-B80B-C32A2438001F}" name="4." dataDxfId="93" dataCellStyle="Normální 2"/>
    <tableColumn id="14" xr3:uid="{88165791-B2F1-4431-8368-95FD1824808B}" name="5." dataDxfId="92" dataCellStyle="Normální 2"/>
    <tableColumn id="13" xr3:uid="{3FE4F011-F7B2-4DF1-B462-A0BB91ED54FA}" name="6." dataDxfId="91" dataCellStyle="Normální 2"/>
    <tableColumn id="11" xr3:uid="{40ED1A56-6EE2-4BAA-B47C-6580D6E6C511}" name="7." dataDxfId="90" dataCellStyle="Normální 2"/>
    <tableColumn id="10" xr3:uid="{FC62F086-73A6-46D9-A4EB-5152074A1BFA}" name="8." dataDxfId="89" dataCellStyle="Normální 2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0573E30-B872-4C50-9037-F78DA50BDB41}" name="Tabulka1819810162232" displayName="Tabulka1819810162232" ref="A27:N29" totalsRowShown="0" headerRowDxfId="88" dataDxfId="86" headerRowBorderDxfId="87" tableBorderDxfId="85">
  <autoFilter ref="A27:N29" xr:uid="{3FC3BFF0-5D47-4FEF-A919-147956B2E107}"/>
  <tableColumns count="14">
    <tableColumn id="1" xr3:uid="{B670DDD0-85EC-446E-B74C-FF049D50F3A9}" name="Registrační číslo" dataDxfId="84"/>
    <tableColumn id="2" xr3:uid="{0E85BA74-F955-4D91-A992-04990683DD96}" name="Název projektu" dataDxfId="83"/>
    <tableColumn id="3" xr3:uid="{EFD7B5E9-24E4-49D4-BCD4-8DCD5C1C8AF9}" name="Žadatel" dataDxfId="82"/>
    <tableColumn id="18" xr3:uid="{7B3F17C8-BB4F-427D-9BD1-374771EBB8AE}" name="Požadovaná dotace" dataDxfId="81" dataCellStyle="Normální 2"/>
    <tableColumn id="17" xr3:uid="{6FD04EDB-CEA5-4834-BA85-B53DFB56099F}" name="Dotace" dataDxfId="80" dataCellStyle="Normální 2"/>
    <tableColumn id="12" xr3:uid="{C62329D5-3241-4F65-9C94-A0D6F3CFD235}" name="Hodnocení" dataDxfId="79"/>
    <tableColumn id="5" xr3:uid="{55D94DCA-52D3-429C-821F-832564F6FAA6}" name="1." dataDxfId="78"/>
    <tableColumn id="6" xr3:uid="{41804584-72C2-4F15-A251-8FC3D7F8402C}" name="2." dataDxfId="77"/>
    <tableColumn id="8" xr3:uid="{B7AAF1F0-D976-4489-82EE-64F32311CB0F}" name="3." dataDxfId="76"/>
    <tableColumn id="15" xr3:uid="{FFD10F99-BE00-43C9-BF4A-085017022A34}" name="4." dataDxfId="75" dataCellStyle="Normální 2"/>
    <tableColumn id="14" xr3:uid="{31BEA3D8-16C5-48E8-B9DB-52F4030013AA}" name="5." dataDxfId="74" dataCellStyle="Normální 2"/>
    <tableColumn id="13" xr3:uid="{6158E2B8-3CBF-4A39-8C80-91D13EDFE247}" name="6." dataDxfId="73" dataCellStyle="Normální 2"/>
    <tableColumn id="11" xr3:uid="{696D8123-08AE-416F-AC2A-BADBD43F9423}" name="7." dataDxfId="72" dataCellStyle="Normální 2"/>
    <tableColumn id="10" xr3:uid="{C75C3C37-57D3-4A7F-AEE3-553414CC5F4B}" name="8." dataDxfId="71" dataCellStyle="Normální 2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D31583F-A47F-4862-B450-AE8CFCB87594}" name="Tabulka181981013172333" displayName="Tabulka181981013172333" ref="A32:N41" totalsRowShown="0" headerRowDxfId="70" dataDxfId="68" headerRowBorderDxfId="69" tableBorderDxfId="67">
  <autoFilter ref="A32:N41" xr:uid="{50DD0EAF-0FF9-42F3-A310-53E85A666833}"/>
  <tableColumns count="14">
    <tableColumn id="1" xr3:uid="{DE59EA75-76DE-4D21-8AFE-18E45B1F30FB}" name="Registrační číslo" dataDxfId="66"/>
    <tableColumn id="2" xr3:uid="{06B8F726-BC84-47A4-A8DB-1CFAF9C75F5A}" name="Název projektu" dataDxfId="65"/>
    <tableColumn id="3" xr3:uid="{B3600D32-4EBC-4F90-BF7B-6F3B055D7F48}" name="Žadatel" dataDxfId="64"/>
    <tableColumn id="18" xr3:uid="{7BB13A1F-EB0A-420C-8C85-4790FC078C25}" name="Požadovaná dotace" dataDxfId="63" dataCellStyle="Normální 2"/>
    <tableColumn id="17" xr3:uid="{C686D28C-46C3-4A9F-A1D0-B52E4C483A5B}" name="Dotace" dataDxfId="62" dataCellStyle="Normální 2"/>
    <tableColumn id="12" xr3:uid="{E2D3DEC9-3560-46F9-8927-EF1CFBF983A3}" name="Hodnocení" dataDxfId="61"/>
    <tableColumn id="5" xr3:uid="{48590150-38EC-4051-9045-F407875B2FA1}" name="1." dataDxfId="60"/>
    <tableColumn id="6" xr3:uid="{4B9BF308-B90C-4CD9-8F96-92B23BF5C6A4}" name="2." dataDxfId="59"/>
    <tableColumn id="8" xr3:uid="{0D9F3B65-AFF6-4C63-B9E4-3FF9EF31DAC7}" name="3." dataDxfId="58"/>
    <tableColumn id="15" xr3:uid="{404E5C07-AEDD-4F52-90B0-02EBFF01A7A1}" name="4." dataDxfId="57" dataCellStyle="Normální 2"/>
    <tableColumn id="14" xr3:uid="{EB581C16-4AE8-4C1B-BF65-B28146E18D99}" name="5." dataDxfId="56" dataCellStyle="Normální 2"/>
    <tableColumn id="13" xr3:uid="{8FBD7310-E89E-4388-A03A-D98B0371A22A}" name="6." dataDxfId="55" dataCellStyle="Normální 2"/>
    <tableColumn id="11" xr3:uid="{44B64A31-23EA-45C2-9D94-68729E61CE45}" name="7." dataDxfId="54" dataCellStyle="Normální 2"/>
    <tableColumn id="10" xr3:uid="{A370B25F-3348-4DB5-97FC-8C7999F9BA85}" name="8." dataDxfId="53" dataCellStyle="Normální 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4B0673F-B0EA-4B13-BC5D-013C3AFF566C}" name="Tabulka18198" displayName="Tabulka18198" ref="A6:N8" totalsRowShown="0" headerRowDxfId="387" dataDxfId="385" headerRowBorderDxfId="386" tableBorderDxfId="384">
  <autoFilter ref="A6:N8" xr:uid="{BC744C1A-F4A0-48A2-A1C3-013D1342A965}"/>
  <tableColumns count="14">
    <tableColumn id="1" xr3:uid="{00EA9B9B-A39A-4166-97C7-D2F05162C52E}" name="Registrační číslo" dataDxfId="383"/>
    <tableColumn id="2" xr3:uid="{3AB96A85-9B64-497D-91CB-07FA7A097985}" name="Název projektu" dataDxfId="382"/>
    <tableColumn id="3" xr3:uid="{898DEA4D-E391-4D63-8CC1-250018FBC34F}" name="Žadatel" dataDxfId="381"/>
    <tableColumn id="18" xr3:uid="{C2DB3B13-DCBD-4E40-8A52-52DB8D77DF71}" name="Požadovaná dotace" dataDxfId="380" dataCellStyle="Normální 2"/>
    <tableColumn id="17" xr3:uid="{0253CA0B-9F8E-4C22-866C-8E8F83F9A0C2}" name="Dotace" dataDxfId="379" dataCellStyle="Normální 2"/>
    <tableColumn id="12" xr3:uid="{221821FF-DBC4-4CCF-8119-C18BEC156F06}" name="Hodnocení" dataDxfId="378"/>
    <tableColumn id="5" xr3:uid="{3E2599D5-6D8D-41D7-8711-2638419352B0}" name="1." dataDxfId="377"/>
    <tableColumn id="6" xr3:uid="{5D4A73FE-636C-443F-B596-007A58BD5C79}" name="2." dataDxfId="376"/>
    <tableColumn id="8" xr3:uid="{0E411759-8AD5-4964-A9A8-A052AA9620D0}" name="3." dataDxfId="375"/>
    <tableColumn id="15" xr3:uid="{F9AFB86E-02E0-419E-8864-3B208934D514}" name="4." dataDxfId="374" dataCellStyle="Normální 2"/>
    <tableColumn id="14" xr3:uid="{DEE01585-E94E-4D17-9E9A-D45DF174F2A1}" name="5." dataDxfId="373" dataCellStyle="Normální 2"/>
    <tableColumn id="13" xr3:uid="{A33BC11B-7079-4E08-A05B-A42FC8F3C1D2}" name="6." dataDxfId="372" dataCellStyle="Normální 2"/>
    <tableColumn id="11" xr3:uid="{A73598A9-8E9D-4DFE-A48B-9FAF8E7BB30F}" name="7." dataDxfId="371" dataCellStyle="Normální 2"/>
    <tableColumn id="10" xr3:uid="{BA4A4D5B-4068-42AA-9D0C-08F7451AB0A5}" name="8." dataDxfId="370" dataCellStyle="Normální 2"/>
  </tableColumns>
  <tableStyleInfo name="TableStyleMedium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84F4E66-89E1-41FF-B08E-B2B8F2989F48}" name="Tabulka1819814182434" displayName="Tabulka1819814182434" ref="A44:N49" totalsRowShown="0" headerRowDxfId="52" dataDxfId="50" headerRowBorderDxfId="51" tableBorderDxfId="49">
  <autoFilter ref="A44:N49" xr:uid="{D476B623-BFF7-40B5-81E9-3B9866EF2C4A}"/>
  <tableColumns count="14">
    <tableColumn id="1" xr3:uid="{F30DE516-1A32-48F0-A21A-0B983CDA37BC}" name="Registrační číslo" dataDxfId="48"/>
    <tableColumn id="2" xr3:uid="{6035A9BB-6185-4808-826B-6C3C6AB4A9E6}" name="Název projektu" dataDxfId="47"/>
    <tableColumn id="3" xr3:uid="{4FF32CFE-0082-46B2-B910-94866BFFC01F}" name="Žadatel" dataDxfId="46"/>
    <tableColumn id="18" xr3:uid="{2F0C45BC-1B0F-4DE2-A0C4-89447186359A}" name="Požadovaná dotace" dataDxfId="45" dataCellStyle="Normální 2"/>
    <tableColumn id="17" xr3:uid="{1901B81D-E53E-45F8-BEDF-FF9CB095DDD7}" name="Dotace" dataDxfId="44" dataCellStyle="Normální 2"/>
    <tableColumn id="12" xr3:uid="{00A3EB3E-D151-49B2-AB6D-F2CD1D3A5F36}" name="Hodnocení" dataDxfId="43"/>
    <tableColumn id="5" xr3:uid="{962B8B93-4298-4007-A368-79B8EDCF7B10}" name="1." dataDxfId="42"/>
    <tableColumn id="6" xr3:uid="{EF42DA2C-9365-4522-A929-5DF65E91FE47}" name="2." dataDxfId="41"/>
    <tableColumn id="8" xr3:uid="{F200F95C-C231-4DFB-B316-50E156637743}" name="3." dataDxfId="40"/>
    <tableColumn id="15" xr3:uid="{2CD84E4C-470A-4C3B-A853-B4CD757B0EF0}" name="4." dataDxfId="39" dataCellStyle="Normální 2"/>
    <tableColumn id="14" xr3:uid="{ED3E0DA5-6276-4378-B9C6-47024DAF62D8}" name="5." dataDxfId="38" dataCellStyle="Normální 2"/>
    <tableColumn id="13" xr3:uid="{9BEC25E2-7A23-46AB-BBDE-22C72ACB77BD}" name="6." dataDxfId="37" dataCellStyle="Normální 2"/>
    <tableColumn id="11" xr3:uid="{7E9B07C7-5D1B-4C4A-AB03-4CE1E7FC1768}" name="7." dataDxfId="36" dataCellStyle="Normální 2"/>
    <tableColumn id="10" xr3:uid="{B9DE5727-9005-4FAD-BB7A-558D358B7C0F}" name="8." dataDxfId="35" dataCellStyle="Normální 2"/>
  </tableColumns>
  <tableStyleInfo name="TableStyleMedium4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61878D8-7C9B-4DF9-BED5-7ED9C294B7A9}" name="Tabulka181912" displayName="Tabulka181912" ref="A6:N11" totalsRowShown="0" headerRowDxfId="33" dataDxfId="31" headerRowBorderDxfId="32" tableBorderDxfId="30">
  <autoFilter ref="A6:N11" xr:uid="{BC744C1A-F4A0-48A2-A1C3-013D1342A965}"/>
  <tableColumns count="14">
    <tableColumn id="1" xr3:uid="{42A8A50E-21A1-49D9-BBBB-F49180505B88}" name="Registrační číslo" dataDxfId="29"/>
    <tableColumn id="2" xr3:uid="{4436070F-C470-487A-921C-B3AD46C951F5}" name="Název projektu" dataDxfId="28"/>
    <tableColumn id="3" xr3:uid="{1AD556FC-09D8-438C-B90A-8A9B50CC24C6}" name="Žadatel" dataDxfId="27"/>
    <tableColumn id="18" xr3:uid="{8A1DE857-4573-4342-BB4C-14C317A66F96}" name="Požadovaná dotace" dataDxfId="26" dataCellStyle="Normální 2"/>
    <tableColumn id="17" xr3:uid="{86A5AD05-58D9-4F01-A8CF-2AFB69DA6323}" name="Dotace" dataDxfId="25" dataCellStyle="Normální 2"/>
    <tableColumn id="12" xr3:uid="{36A7DA69-4F33-4945-B4A0-1CF37FEA0F0F}" name="Hodnocení" dataDxfId="24"/>
    <tableColumn id="5" xr3:uid="{4D0D8726-CE7F-41D3-98A8-646B303DE532}" name="1." dataDxfId="23"/>
    <tableColumn id="6" xr3:uid="{992E4353-8AF0-4A2E-9258-9D0BBE05ADEF}" name="2." dataDxfId="22"/>
    <tableColumn id="8" xr3:uid="{96242E1C-54E5-4CD1-9D9C-900650309096}" name="3." dataDxfId="21"/>
    <tableColumn id="15" xr3:uid="{EFB14E32-1F5A-4A8F-8D68-41E7C9226042}" name="4." dataDxfId="20" dataCellStyle="Normální 2"/>
    <tableColumn id="14" xr3:uid="{F991B1C7-784A-475C-96F4-5C34FB21432C}" name="5." dataDxfId="19" dataCellStyle="Normální 2"/>
    <tableColumn id="13" xr3:uid="{3807F60D-22C9-4230-B05A-EFD05AFAADEB}" name="6." dataDxfId="18" dataCellStyle="Normální 2"/>
    <tableColumn id="11" xr3:uid="{9D881B45-6B9A-4C88-BA3F-69CE5910505A}" name="7." dataDxfId="17" dataCellStyle="Normální 2"/>
    <tableColumn id="10" xr3:uid="{44D44045-99FB-4A5E-9F70-8057573283B0}" name="8." dataDxfId="16" dataCellStyle="Normální 2"/>
  </tableColumns>
  <tableStyleInfo name="TableStyleMedium4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33C34E0-A2DA-4292-9FB2-568D9C5C9BF1}" name="Tabulka6" displayName="Tabulka6" ref="A8:F12" totalsRowShown="0" headerRowDxfId="15" dataDxfId="13" headerRowBorderDxfId="14" tableBorderDxfId="12" totalsRowBorderDxfId="11">
  <tableColumns count="6">
    <tableColumn id="1" xr3:uid="{094D0533-0103-4F82-A6DD-DB311FBD1CA9}" name="Počty žádostí" dataDxfId="10"/>
    <tableColumn id="2" xr3:uid="{B42A3245-433E-4E48-B7F6-0FD5076850B8}" name="Celkem" dataDxfId="9">
      <calculatedColumnFormula>SUM(Tabulka6[[#This Row],[Okruh 1
Rezidenční pobyty]:[Okruh 4
Platformy podporující rozvoj kompetencí pracovníků KKS]])</calculatedColumnFormula>
    </tableColumn>
    <tableColumn id="3" xr3:uid="{178CCEF4-BFB7-4F1F-923C-23CF4DAED8AC}" name="Okruh 1_x000a_Rezidenční pobyty" dataDxfId="8">
      <calculatedColumnFormula>COUNTA(Tabulka18198[Název projektu],Tabulka1819815[Název projektu],Tabulka181981526[Název projektu],Tabulka181981521[Název projektu],Tabulka18198152131[Název projektu])</calculatedColumnFormula>
    </tableColumn>
    <tableColumn id="4" xr3:uid="{A3609558-A82A-4441-B85D-C402B4BFEEB9}" name="Okruh 2_x000a_Tvůrčí dílny, odborné kurzy, workshopy" dataDxfId="7"/>
    <tableColumn id="5" xr3:uid="{09CB3E22-4B0D-4F45-B906-18DFA087C733}" name="Okruh 3_x000a_Konference, semináře" dataDxfId="6"/>
    <tableColumn id="6" xr3:uid="{89ABCF10-C5C5-48DC-AE26-F56117B4B3A9}" name="Okruh 4_x000a_Platformy podporující rozvoj kompetencí pracovníků KKS" dataDxfId="5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76550A-06CE-440B-8BCD-B03DFC2DB0FA}" name="Okruh58911414" displayName="Okruh58911414" ref="D29:D37" totalsRowShown="0" headerRowDxfId="4" dataDxfId="2" headerRowBorderDxfId="3" tableBorderDxfId="1">
  <tableColumns count="1">
    <tableColumn id="1" xr3:uid="{C813686B-D225-4F3C-9537-2154CFF34D0E}" name="Bodové hodnocení" dataDxfId="0" dataCellStyle="Normální 2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37A65B6-C03E-4C9D-8967-E7722F03597B}" name="Tabulka181981013" displayName="Tabulka181981013" ref="A20:N26" totalsRowShown="0" headerRowDxfId="369" dataDxfId="367" headerRowBorderDxfId="368" tableBorderDxfId="366">
  <autoFilter ref="A20:N26" xr:uid="{50DD0EAF-0FF9-42F3-A310-53E85A666833}"/>
  <tableColumns count="14">
    <tableColumn id="1" xr3:uid="{48206F21-73F2-4F1D-ABE5-23F209B791B3}" name="Registrační číslo" dataDxfId="365"/>
    <tableColumn id="2" xr3:uid="{6A1DEEC1-BAF3-494C-B7FE-D1196FD0286E}" name="Název projektu" dataDxfId="364"/>
    <tableColumn id="3" xr3:uid="{C1BECF58-9FC2-4C7F-9290-BFA8D8EA977D}" name="Žadatel" dataDxfId="363"/>
    <tableColumn id="18" xr3:uid="{84A667D4-DE3E-419A-865B-0000E1734E17}" name="Požadovaná dotace" dataDxfId="362" dataCellStyle="Normální 2"/>
    <tableColumn id="17" xr3:uid="{085B4518-630A-415C-A5C5-6D0E48A0B5F0}" name="Dotace" dataDxfId="361" dataCellStyle="Normální 2"/>
    <tableColumn id="12" xr3:uid="{35AA9C19-7A66-4CBA-A93B-22C957FC9C23}" name="Hodnocení" dataDxfId="360"/>
    <tableColumn id="5" xr3:uid="{7B35908F-C4DC-4974-AAA7-BDCF17C0BDA7}" name="1." dataDxfId="359"/>
    <tableColumn id="6" xr3:uid="{7836CE63-5E39-4E8E-AD82-9BE16496DC71}" name="2." dataDxfId="358"/>
    <tableColumn id="8" xr3:uid="{E6805DCC-6418-4A33-A81C-E7884B1F8BF2}" name="3." dataDxfId="357"/>
    <tableColumn id="15" xr3:uid="{297471E7-DD42-48EF-8384-90D732EFC066}" name="4." dataDxfId="356" dataCellStyle="Normální 2"/>
    <tableColumn id="14" xr3:uid="{8A331BA8-2AA1-4459-B8DB-A37939766D86}" name="5." dataDxfId="355" dataCellStyle="Normální 2"/>
    <tableColumn id="13" xr3:uid="{67E0A57D-D3DB-42D4-A7B0-09AEE62F627D}" name="6." dataDxfId="354" dataCellStyle="Normální 2"/>
    <tableColumn id="11" xr3:uid="{2D9AFC4C-40D9-4EA7-BB81-3A80832CDD56}" name="7." dataDxfId="353" dataCellStyle="Normální 2"/>
    <tableColumn id="10" xr3:uid="{19863314-1451-43CD-906A-8D850F82F39F}" name="8." dataDxfId="352" dataCellStyle="Normální 2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A6D43DA-2F9A-425D-A0C5-421ADD870173}" name="Tabulka1819814" displayName="Tabulka1819814" ref="A29:N31" totalsRowShown="0" headerRowDxfId="351" dataDxfId="349" headerRowBorderDxfId="350" tableBorderDxfId="348">
  <autoFilter ref="A29:N31" xr:uid="{D476B623-BFF7-40B5-81E9-3B9866EF2C4A}"/>
  <tableColumns count="14">
    <tableColumn id="1" xr3:uid="{0C2BA53B-CBB1-4E88-BD17-6A04C9C0D2D0}" name="Registrační číslo" dataDxfId="347"/>
    <tableColumn id="2" xr3:uid="{17CEF56E-E06D-4131-9B83-73C377123533}" name="Název projektu" dataDxfId="346"/>
    <tableColumn id="3" xr3:uid="{8C1B59F4-1974-4216-B030-489A4F8152C6}" name="Žadatel" dataDxfId="345"/>
    <tableColumn id="18" xr3:uid="{2DA8AE5B-CF15-43D2-9AE6-7E233203B4C6}" name="Požadovaná dotace" dataDxfId="344" dataCellStyle="Normální 2"/>
    <tableColumn id="17" xr3:uid="{808E4F43-F840-4B26-9B2C-A8EE86A6B374}" name="Dotace" dataDxfId="343" dataCellStyle="Normální 2"/>
    <tableColumn id="12" xr3:uid="{896BAA3E-A22B-49BB-A763-CA7762F2FC58}" name="Hodnocení" dataDxfId="342"/>
    <tableColumn id="5" xr3:uid="{4F8A494B-8FB6-4A4F-A50D-64EE360F5C54}" name="1." dataDxfId="341"/>
    <tableColumn id="6" xr3:uid="{49B21C76-5639-46BD-B4A9-520E1131899A}" name="2." dataDxfId="340"/>
    <tableColumn id="8" xr3:uid="{902C316A-9EC9-4214-B064-CA6F15C0E79E}" name="3." dataDxfId="339"/>
    <tableColumn id="15" xr3:uid="{6A258EDB-12EA-4AAD-8095-DA6726017567}" name="4." dataDxfId="338" dataCellStyle="Normální 2"/>
    <tableColumn id="14" xr3:uid="{0CD21D60-DE69-4381-BFF6-5E565CDBEFA6}" name="5." dataDxfId="337" dataCellStyle="Normální 2"/>
    <tableColumn id="13" xr3:uid="{D61314CC-6DAE-4E57-AA1E-A9D9AB513869}" name="6." dataDxfId="336" dataCellStyle="Normální 2"/>
    <tableColumn id="11" xr3:uid="{B862DA90-EFA2-4A16-94E5-B03C7A5C3C8A}" name="7." dataDxfId="335" dataCellStyle="Normální 2"/>
    <tableColumn id="10" xr3:uid="{88DAF7BD-C649-4B13-A2E1-EC7BA975E156}" name="8." dataDxfId="334" dataCellStyle="Normální 2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3CF5F6D-FC20-417B-B46B-D8AAA12FDD74}" name="Tabulka1819810" displayName="Tabulka1819810" ref="A11:N17" totalsRowShown="0" headerRowDxfId="333" dataDxfId="331" headerRowBorderDxfId="332" tableBorderDxfId="330">
  <autoFilter ref="A11:N17" xr:uid="{3FC3BFF0-5D47-4FEF-A919-147956B2E107}"/>
  <tableColumns count="14">
    <tableColumn id="1" xr3:uid="{65F67395-E469-4084-9337-D3B0E83449CE}" name="Registrační číslo" dataDxfId="329"/>
    <tableColumn id="2" xr3:uid="{946E67BE-E653-43AB-AD11-779F55623939}" name="Název projektu" dataDxfId="328"/>
    <tableColumn id="3" xr3:uid="{B6E785EC-14E1-41DA-8329-52DD8B4C73FD}" name="Žadatel" dataDxfId="327"/>
    <tableColumn id="18" xr3:uid="{DBB315AA-BB96-4D53-8AF4-818748A49147}" name="Požadovaná dotace" dataDxfId="326" dataCellStyle="Normální 2"/>
    <tableColumn id="17" xr3:uid="{B14169D1-424D-447F-B250-0FCB6650BE94}" name="Dotace" dataDxfId="325" dataCellStyle="Normální 2"/>
    <tableColumn id="12" xr3:uid="{45FC698E-E9BF-4AC6-A417-C1DD8BE5F97D}" name="Hodnocení" dataDxfId="324"/>
    <tableColumn id="5" xr3:uid="{56A46815-BFC5-4256-9CCE-E423F5E81C7F}" name="1." dataDxfId="323"/>
    <tableColumn id="6" xr3:uid="{3DE5E8BF-E8B8-478E-BCAF-1AB241F42642}" name="2." dataDxfId="322"/>
    <tableColumn id="8" xr3:uid="{E274DC9E-ECE8-45C7-B340-FADE836CD092}" name="3." dataDxfId="321"/>
    <tableColumn id="15" xr3:uid="{258E4EDF-0DE7-4280-82EE-5441E4D32B59}" name="4." dataDxfId="320" dataCellStyle="Normální 2"/>
    <tableColumn id="14" xr3:uid="{A06FCB5E-E8AF-4A52-9611-E2FD48F7FA28}" name="5." dataDxfId="319" dataCellStyle="Normální 2"/>
    <tableColumn id="13" xr3:uid="{11C135F0-5FB4-478E-91D5-D1EB6FD4A295}" name="6." dataDxfId="318" dataCellStyle="Normální 2"/>
    <tableColumn id="11" xr3:uid="{F2A1EFD2-AB9C-4BCD-BDB7-6B171FDF84F2}" name="7." dataDxfId="317" dataCellStyle="Normální 2"/>
    <tableColumn id="10" xr3:uid="{B6A2D163-1646-4417-A8C0-71CBBD56BC55}" name="8." dataDxfId="316" dataCellStyle="Normální 2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5E0CB9A-7C51-471E-B4C3-058CE147B49C}" name="Tabulka1819815" displayName="Tabulka1819815" ref="A6:N14" totalsRowShown="0" headerRowDxfId="312" dataDxfId="310" headerRowBorderDxfId="311" tableBorderDxfId="309">
  <autoFilter ref="A6:N14" xr:uid="{BC744C1A-F4A0-48A2-A1C3-013D1342A965}"/>
  <tableColumns count="14">
    <tableColumn id="1" xr3:uid="{D099D157-FFE3-4734-B6FD-F4060A7008EA}" name="Registrační číslo" dataDxfId="308"/>
    <tableColumn id="2" xr3:uid="{97E2D6CA-04B6-4F61-9BA3-04413E42CE4F}" name="Název projektu" dataDxfId="307"/>
    <tableColumn id="3" xr3:uid="{A28E9F1A-B7EA-4531-A75E-D48E48A38EF1}" name="Žadatel" dataDxfId="306"/>
    <tableColumn id="18" xr3:uid="{70C438BA-C618-4190-B281-BE368E17C6B2}" name="Požadovaná dotace" dataDxfId="305" dataCellStyle="Normální 2"/>
    <tableColumn id="17" xr3:uid="{01B0A35A-3C08-4941-8DE2-4F6616D6EE8A}" name="Dotace" dataDxfId="304" dataCellStyle="Normální 2"/>
    <tableColumn id="12" xr3:uid="{E4C5BA04-166D-4E20-8653-97B4CC67AF77}" name="Hodnocení" dataDxfId="303"/>
    <tableColumn id="5" xr3:uid="{246D2E7A-BF42-461B-992E-B451AEC52291}" name="1." dataDxfId="302"/>
    <tableColumn id="6" xr3:uid="{69043FF2-6343-4170-AD8B-BC8E23BE90E7}" name="2." dataDxfId="301"/>
    <tableColumn id="8" xr3:uid="{641654E1-1312-4B69-8693-7E1E8F10C2C5}" name="3." dataDxfId="300"/>
    <tableColumn id="15" xr3:uid="{EB5CB0E6-AD7F-4F70-BF7C-928126117D04}" name="4." dataDxfId="299" dataCellStyle="Normální 2"/>
    <tableColumn id="14" xr3:uid="{916AD9AC-E363-480D-BB49-572CD46794E9}" name="5." dataDxfId="298" dataCellStyle="Normální 2"/>
    <tableColumn id="13" xr3:uid="{000AF058-70DC-445E-9430-D19816E58156}" name="6." dataDxfId="297" dataCellStyle="Normální 2"/>
    <tableColumn id="11" xr3:uid="{B2B57B55-839B-460F-8743-A8C1879A76CA}" name="7." dataDxfId="296" dataCellStyle="Normální 2"/>
    <tableColumn id="10" xr3:uid="{BAA41379-DB0E-4534-8342-A0B6B27A765D}" name="8." dataDxfId="295" dataCellStyle="Normální 2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F19B6B3-4539-4A75-80F8-995BB3E82D30}" name="Tabulka18198101317" displayName="Tabulka18198101317" ref="A17:N27" totalsRowShown="0" headerRowDxfId="294" dataDxfId="292" headerRowBorderDxfId="293" tableBorderDxfId="291">
  <autoFilter ref="A17:N27" xr:uid="{50DD0EAF-0FF9-42F3-A310-53E85A666833}"/>
  <tableColumns count="14">
    <tableColumn id="1" xr3:uid="{577D0444-D6DA-486F-87C6-1F84CD08B80A}" name="Registrační číslo" dataDxfId="290"/>
    <tableColumn id="2" xr3:uid="{ED8260C1-A0C5-4971-A5D0-BBF9983CE698}" name="Název projektu" dataDxfId="289"/>
    <tableColumn id="3" xr3:uid="{20933F59-02B1-4B6E-BD3A-A6BC8A5F0F98}" name="Žadatel" dataDxfId="288"/>
    <tableColumn id="18" xr3:uid="{F384E5B0-CE47-4004-9BE9-55C9A4DF85A4}" name="Požadovaná dotace" dataDxfId="287" dataCellStyle="Normální 2"/>
    <tableColumn id="17" xr3:uid="{CBE2682E-5B8F-4441-BA44-3A364C373998}" name="Dotace" dataDxfId="286" dataCellStyle="Normální 2"/>
    <tableColumn id="12" xr3:uid="{C3C9A554-DD92-4A92-A7EB-0F7D3AA0707A}" name="Hodnocení" dataDxfId="285"/>
    <tableColumn id="5" xr3:uid="{F8AC160F-6893-489D-89BD-681C84A4866F}" name="1." dataDxfId="284"/>
    <tableColumn id="6" xr3:uid="{4A20BB62-AFBC-471F-98EF-BD0B7A77DC27}" name="2." dataDxfId="283"/>
    <tableColumn id="8" xr3:uid="{1EE8F719-8A5E-423E-A63D-D7BC29E28080}" name="3." dataDxfId="282"/>
    <tableColumn id="15" xr3:uid="{0777E16A-4C5C-4BB6-8D12-95ADB8C3A722}" name="4." dataDxfId="281" dataCellStyle="Normální 2"/>
    <tableColumn id="14" xr3:uid="{001C537F-EA22-4336-9243-4F5CA1B003CA}" name="5." dataDxfId="280" dataCellStyle="Normální 2"/>
    <tableColumn id="13" xr3:uid="{072FBCE0-5D64-4A45-AADE-6D8E69CD4869}" name="6." dataDxfId="279" dataCellStyle="Normální 2"/>
    <tableColumn id="11" xr3:uid="{B6F4E243-E177-4FED-92D7-3941876E8387}" name="7." dataDxfId="278" dataCellStyle="Normální 2"/>
    <tableColumn id="10" xr3:uid="{8634230B-33E3-4AC5-A4A6-8B89130440A5}" name="8." dataDxfId="277" dataCellStyle="Normální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D077B73-AE49-4639-B2C6-6BE989CA5E51}" name="Tabulka181981418" displayName="Tabulka181981418" ref="A30:N37" totalsRowShown="0" headerRowDxfId="276" dataDxfId="274" headerRowBorderDxfId="275" tableBorderDxfId="273">
  <autoFilter ref="A30:N37" xr:uid="{D476B623-BFF7-40B5-81E9-3B9866EF2C4A}"/>
  <tableColumns count="14">
    <tableColumn id="1" xr3:uid="{13C2934A-73C6-4845-8845-D939225DC86A}" name="Registrační číslo" dataDxfId="272"/>
    <tableColumn id="2" xr3:uid="{5149C532-B78A-4D15-9BEB-6CD7DF6A0193}" name="Název projektu" dataDxfId="271"/>
    <tableColumn id="3" xr3:uid="{0287ADE8-F21A-4F0E-852D-41E37A3D51A1}" name="Žadatel" dataDxfId="270"/>
    <tableColumn id="18" xr3:uid="{98615FAE-794D-4DDC-B623-ED6D0A16D113}" name="Požadovaná dotace" dataDxfId="269" dataCellStyle="Normální 2"/>
    <tableColumn id="17" xr3:uid="{8CBED688-021F-42E8-8A49-E77653820007}" name="Dotace" dataDxfId="268" dataCellStyle="Normální 2"/>
    <tableColumn id="12" xr3:uid="{8BC37D9A-96F0-4DA1-90BE-6B73565CBD01}" name="Hodnocení" dataDxfId="267"/>
    <tableColumn id="5" xr3:uid="{11AEFC98-E66F-4D63-8824-33DEFCBE96D0}" name="1." dataDxfId="266"/>
    <tableColumn id="6" xr3:uid="{C81784E1-F3F3-47DB-94C4-1189F1550A2A}" name="2." dataDxfId="265"/>
    <tableColumn id="8" xr3:uid="{97E46BC0-EA3C-4AF3-80AA-43CB54B3CFC3}" name="3." dataDxfId="264"/>
    <tableColumn id="15" xr3:uid="{48301299-0FCD-49CF-B482-827F18090CB7}" name="4." dataDxfId="263" dataCellStyle="Normální 2"/>
    <tableColumn id="14" xr3:uid="{2EC6D7BC-4565-41EB-BFAC-CED87F018F15}" name="5." dataDxfId="262" dataCellStyle="Normální 2"/>
    <tableColumn id="13" xr3:uid="{70F310ED-9F53-45E9-BBB3-2F78E172B69A}" name="6." dataDxfId="261" dataCellStyle="Normální 2"/>
    <tableColumn id="11" xr3:uid="{E6CE05F3-126A-4BD6-B68F-08F1901B7D6D}" name="7." dataDxfId="260" dataCellStyle="Normální 2"/>
    <tableColumn id="10" xr3:uid="{6F60C59E-87C9-43CB-97E2-325ECFFFA641}" name="8." dataDxfId="259" dataCellStyle="Normální 2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2365C2E-6377-496F-AF19-EBEFD17FF1DB}" name="Tabulka18198141820" displayName="Tabulka18198141820" ref="A41:N44" totalsRowShown="0" headerRowDxfId="258" dataDxfId="256" headerRowBorderDxfId="257" tableBorderDxfId="255">
  <autoFilter ref="A41:N44" xr:uid="{F95E4DA4-443A-44AD-B887-262384C00CDC}"/>
  <tableColumns count="14">
    <tableColumn id="1" xr3:uid="{55F63949-AB33-47BE-B1C8-9E59D3D9FE66}" name="Registrační číslo" dataDxfId="254"/>
    <tableColumn id="2" xr3:uid="{617161E5-37BC-42D3-AEF1-E6E0DDFD3662}" name="Název projektu" dataDxfId="253"/>
    <tableColumn id="3" xr3:uid="{D4F37C7C-054C-4173-931A-6E82BA61D0D2}" name="Žadatel" dataDxfId="252"/>
    <tableColumn id="18" xr3:uid="{5ABB6899-4D1F-4C7D-BF9B-711DF18AF8F6}" name="Požadovaná dotace" dataDxfId="251" dataCellStyle="Normální 2"/>
    <tableColumn id="17" xr3:uid="{45B36057-9F3C-46EF-93FD-1F70D88DECBA}" name="Dotace" dataDxfId="250" dataCellStyle="Normální 2"/>
    <tableColumn id="12" xr3:uid="{66F1EE43-F040-4F2D-9727-B7AF3AA7FAB5}" name="Hodnocení" dataDxfId="249"/>
    <tableColumn id="5" xr3:uid="{1FFC8CC3-AA6E-47F5-9530-BC96A847DAB8}" name="1." dataDxfId="248"/>
    <tableColumn id="6" xr3:uid="{528163A9-5855-4B06-96CC-DDC1BC0864A3}" name="2." dataDxfId="247"/>
    <tableColumn id="8" xr3:uid="{30963423-AFB1-4E0D-BC88-1A78C6198B52}" name="3." dataDxfId="246"/>
    <tableColumn id="15" xr3:uid="{715F5A29-B194-47AA-ACB3-78F0FBF2A65E}" name="4." dataDxfId="245" dataCellStyle="Normální 2"/>
    <tableColumn id="14" xr3:uid="{1BE58EDC-85C3-4E12-B241-7A090D112E0E}" name="5." dataDxfId="244" dataCellStyle="Normální 2"/>
    <tableColumn id="13" xr3:uid="{AF8FE85B-9D5F-44C4-B964-2663C1B3D81A}" name="6." dataDxfId="243" dataCellStyle="Normální 2"/>
    <tableColumn id="11" xr3:uid="{56027CD4-B7AC-4AA6-8878-2AEA21797092}" name="7." dataDxfId="242" dataCellStyle="Normální 2"/>
    <tableColumn id="10" xr3:uid="{9D225FE9-54F8-422F-B3AB-3113301BE08F}" name="8." dataDxfId="241" dataCellStyle="Normální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table" Target="../tables/table1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LT@RT%20z.&#250;." TargetMode="External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6C35D-E467-4C98-B443-564ECCFDE3FA}">
  <sheetPr>
    <pageSetUpPr fitToPage="1"/>
  </sheetPr>
  <dimension ref="A1:O363"/>
  <sheetViews>
    <sheetView showGridLines="0" tabSelected="1" zoomScale="90" zoomScaleNormal="90" workbookViewId="0">
      <selection activeCell="C15" sqref="C15"/>
    </sheetView>
  </sheetViews>
  <sheetFormatPr defaultColWidth="8.7109375" defaultRowHeight="15" x14ac:dyDescent="0.25"/>
  <cols>
    <col min="1" max="1" width="12.7109375" style="1" customWidth="1"/>
    <col min="2" max="2" width="45.85546875" style="2" customWidth="1"/>
    <col min="3" max="3" width="40" style="2" customWidth="1"/>
    <col min="4" max="4" width="13.85546875" style="2" customWidth="1"/>
    <col min="5" max="5" width="14.85546875" style="2" bestFit="1" customWidth="1"/>
    <col min="6" max="6" width="10.85546875" style="3" customWidth="1"/>
    <col min="7" max="7" width="5.140625" style="1" customWidth="1"/>
    <col min="8" max="14" width="5.140625" style="8" customWidth="1"/>
    <col min="15" max="16384" width="8.7109375" style="1"/>
  </cols>
  <sheetData>
    <row r="1" spans="1:15" x14ac:dyDescent="0.25">
      <c r="D1" s="1"/>
      <c r="E1" s="1"/>
      <c r="F1" s="4"/>
      <c r="G1" s="5"/>
      <c r="H1" s="6"/>
      <c r="I1" s="6"/>
      <c r="J1" s="6"/>
      <c r="K1" s="6"/>
      <c r="L1" s="6"/>
      <c r="M1" s="6"/>
      <c r="N1" s="6"/>
    </row>
    <row r="2" spans="1:15" x14ac:dyDescent="0.25">
      <c r="A2" s="22" t="s">
        <v>125</v>
      </c>
      <c r="B2" s="63"/>
      <c r="D2" s="1"/>
      <c r="E2" s="1"/>
      <c r="F2" s="1"/>
      <c r="G2" s="4"/>
      <c r="H2" s="5"/>
      <c r="I2" s="6"/>
      <c r="J2" s="6"/>
      <c r="K2" s="6"/>
      <c r="L2" s="6"/>
      <c r="M2" s="6"/>
      <c r="N2" s="6"/>
      <c r="O2"/>
    </row>
    <row r="3" spans="1:15" x14ac:dyDescent="0.25">
      <c r="A3" s="252" t="s">
        <v>510</v>
      </c>
      <c r="B3" s="252"/>
      <c r="D3" s="1"/>
      <c r="E3" s="1"/>
      <c r="F3" s="1"/>
      <c r="G3" s="4"/>
      <c r="H3" s="5"/>
      <c r="I3" s="6"/>
      <c r="J3" s="1"/>
      <c r="K3" s="1"/>
      <c r="L3" s="1"/>
      <c r="M3" s="1"/>
      <c r="N3" s="1"/>
      <c r="O3"/>
    </row>
    <row r="4" spans="1:15" x14ac:dyDescent="0.25">
      <c r="A4" s="7"/>
      <c r="B4" s="64"/>
      <c r="D4" s="1"/>
      <c r="E4" s="1"/>
      <c r="F4" s="4"/>
      <c r="G4" s="5"/>
      <c r="H4" s="6"/>
      <c r="I4" s="1"/>
      <c r="J4" s="1"/>
      <c r="K4" s="1"/>
      <c r="L4" s="1"/>
      <c r="M4" s="1"/>
      <c r="N4" s="1"/>
    </row>
    <row r="5" spans="1:15" x14ac:dyDescent="0.25">
      <c r="A5" s="7"/>
      <c r="D5" s="1"/>
      <c r="E5" s="23"/>
      <c r="F5" s="4"/>
      <c r="G5" s="253" t="s">
        <v>116</v>
      </c>
      <c r="H5" s="254"/>
      <c r="I5" s="254"/>
      <c r="J5" s="254"/>
      <c r="K5" s="254"/>
      <c r="L5" s="254"/>
      <c r="M5" s="254"/>
      <c r="N5" s="255"/>
    </row>
    <row r="6" spans="1:15" s="9" customFormat="1" ht="25.5" x14ac:dyDescent="0.25">
      <c r="A6" s="10" t="s">
        <v>0</v>
      </c>
      <c r="B6" s="11" t="s">
        <v>88</v>
      </c>
      <c r="C6" s="11" t="s">
        <v>1</v>
      </c>
      <c r="D6" s="11" t="s">
        <v>2</v>
      </c>
      <c r="E6" s="12" t="s">
        <v>118</v>
      </c>
      <c r="F6" s="12" t="s">
        <v>89</v>
      </c>
      <c r="G6" s="11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13" t="s">
        <v>11</v>
      </c>
    </row>
    <row r="7" spans="1:15" x14ac:dyDescent="0.25">
      <c r="A7" s="48" t="s">
        <v>344</v>
      </c>
      <c r="B7" s="65" t="s">
        <v>189</v>
      </c>
      <c r="C7" s="65" t="s">
        <v>126</v>
      </c>
      <c r="D7" s="49">
        <v>225800</v>
      </c>
      <c r="E7" s="57">
        <v>180000</v>
      </c>
      <c r="F7" s="67">
        <v>70</v>
      </c>
      <c r="G7" s="55">
        <v>15.5</v>
      </c>
      <c r="H7" s="55">
        <v>7</v>
      </c>
      <c r="I7" s="55">
        <v>7.5</v>
      </c>
      <c r="J7" s="55">
        <v>5.5</v>
      </c>
      <c r="K7" s="55">
        <v>7</v>
      </c>
      <c r="L7" s="55">
        <v>7.5</v>
      </c>
      <c r="M7" s="55">
        <v>15.5</v>
      </c>
      <c r="N7" s="55">
        <v>4.5</v>
      </c>
    </row>
    <row r="8" spans="1:15" ht="30" x14ac:dyDescent="0.25">
      <c r="A8" s="48" t="s">
        <v>345</v>
      </c>
      <c r="B8" s="66" t="s">
        <v>70</v>
      </c>
      <c r="C8" s="65" t="s">
        <v>71</v>
      </c>
      <c r="D8" s="49">
        <v>479700</v>
      </c>
      <c r="E8" s="57">
        <v>0</v>
      </c>
      <c r="F8" s="68">
        <v>57</v>
      </c>
      <c r="G8" s="55">
        <v>10</v>
      </c>
      <c r="H8" s="55">
        <v>6</v>
      </c>
      <c r="I8" s="55">
        <v>6.5</v>
      </c>
      <c r="J8" s="55">
        <v>6</v>
      </c>
      <c r="K8" s="55">
        <v>5.5</v>
      </c>
      <c r="L8" s="55">
        <v>7</v>
      </c>
      <c r="M8" s="55">
        <v>11</v>
      </c>
      <c r="N8" s="55">
        <v>5</v>
      </c>
    </row>
    <row r="9" spans="1:15" x14ac:dyDescent="0.25">
      <c r="A9" s="48" t="s">
        <v>346</v>
      </c>
      <c r="B9" s="66" t="s">
        <v>190</v>
      </c>
      <c r="C9" s="65" t="s">
        <v>127</v>
      </c>
      <c r="D9" s="49">
        <v>850000</v>
      </c>
      <c r="E9" s="57">
        <v>450000</v>
      </c>
      <c r="F9" s="68">
        <v>83.5</v>
      </c>
      <c r="G9" s="55">
        <v>17</v>
      </c>
      <c r="H9" s="55">
        <v>7</v>
      </c>
      <c r="I9" s="55">
        <v>8.5</v>
      </c>
      <c r="J9" s="55">
        <v>9</v>
      </c>
      <c r="K9" s="55">
        <v>9</v>
      </c>
      <c r="L9" s="55">
        <v>9</v>
      </c>
      <c r="M9" s="55">
        <v>15.5</v>
      </c>
      <c r="N9" s="55">
        <v>8.5</v>
      </c>
    </row>
    <row r="10" spans="1:15" x14ac:dyDescent="0.25">
      <c r="A10" s="48" t="s">
        <v>347</v>
      </c>
      <c r="B10" s="65" t="s">
        <v>191</v>
      </c>
      <c r="C10" s="65" t="s">
        <v>74</v>
      </c>
      <c r="D10" s="49">
        <v>750000</v>
      </c>
      <c r="E10" s="57">
        <v>350000</v>
      </c>
      <c r="F10" s="68">
        <v>70</v>
      </c>
      <c r="G10" s="55">
        <v>14</v>
      </c>
      <c r="H10" s="55">
        <v>7.5</v>
      </c>
      <c r="I10" s="55">
        <v>6.5</v>
      </c>
      <c r="J10" s="55">
        <v>6</v>
      </c>
      <c r="K10" s="55">
        <v>7</v>
      </c>
      <c r="L10" s="55">
        <v>7.5</v>
      </c>
      <c r="M10" s="55">
        <v>14</v>
      </c>
      <c r="N10" s="55">
        <v>7.5</v>
      </c>
    </row>
    <row r="11" spans="1:15" x14ac:dyDescent="0.25">
      <c r="A11" s="48" t="s">
        <v>348</v>
      </c>
      <c r="B11" s="65" t="s">
        <v>192</v>
      </c>
      <c r="C11" s="65" t="s">
        <v>74</v>
      </c>
      <c r="D11" s="49">
        <v>590000</v>
      </c>
      <c r="E11" s="57">
        <v>0</v>
      </c>
      <c r="F11" s="68">
        <v>56</v>
      </c>
      <c r="G11" s="55">
        <v>8</v>
      </c>
      <c r="H11" s="55">
        <v>7</v>
      </c>
      <c r="I11" s="55">
        <v>6</v>
      </c>
      <c r="J11" s="55">
        <v>6.5</v>
      </c>
      <c r="K11" s="55">
        <v>6.5</v>
      </c>
      <c r="L11" s="55">
        <v>6.5</v>
      </c>
      <c r="M11" s="55">
        <v>9</v>
      </c>
      <c r="N11" s="55">
        <v>6.5</v>
      </c>
    </row>
    <row r="12" spans="1:15" x14ac:dyDescent="0.25">
      <c r="A12" s="48" t="s">
        <v>349</v>
      </c>
      <c r="B12" s="65" t="s">
        <v>47</v>
      </c>
      <c r="C12" s="65" t="s">
        <v>12</v>
      </c>
      <c r="D12" s="49">
        <v>700000</v>
      </c>
      <c r="E12" s="57">
        <v>600000</v>
      </c>
      <c r="F12" s="68">
        <v>84.5</v>
      </c>
      <c r="G12" s="55">
        <v>17.5</v>
      </c>
      <c r="H12" s="55">
        <v>8.5</v>
      </c>
      <c r="I12" s="55">
        <v>8</v>
      </c>
      <c r="J12" s="55">
        <v>8</v>
      </c>
      <c r="K12" s="55">
        <v>8</v>
      </c>
      <c r="L12" s="55">
        <v>8.5</v>
      </c>
      <c r="M12" s="55">
        <v>17.5</v>
      </c>
      <c r="N12" s="55">
        <v>8.5</v>
      </c>
    </row>
    <row r="13" spans="1:15" x14ac:dyDescent="0.25">
      <c r="A13" s="48" t="s">
        <v>350</v>
      </c>
      <c r="B13" s="65" t="s">
        <v>193</v>
      </c>
      <c r="C13" s="65" t="s">
        <v>12</v>
      </c>
      <c r="D13" s="49">
        <v>1100000</v>
      </c>
      <c r="E13" s="57">
        <v>1050000</v>
      </c>
      <c r="F13" s="68">
        <v>89</v>
      </c>
      <c r="G13" s="55">
        <v>17.5</v>
      </c>
      <c r="H13" s="55">
        <v>8</v>
      </c>
      <c r="I13" s="55">
        <v>9</v>
      </c>
      <c r="J13" s="55">
        <v>9</v>
      </c>
      <c r="K13" s="55">
        <v>9</v>
      </c>
      <c r="L13" s="55">
        <v>9</v>
      </c>
      <c r="M13" s="55">
        <v>18</v>
      </c>
      <c r="N13" s="55">
        <v>9.5</v>
      </c>
    </row>
    <row r="14" spans="1:15" x14ac:dyDescent="0.25">
      <c r="A14" s="48" t="s">
        <v>351</v>
      </c>
      <c r="B14" s="65" t="s">
        <v>194</v>
      </c>
      <c r="C14" s="65" t="s">
        <v>31</v>
      </c>
      <c r="D14" s="49">
        <v>1800000</v>
      </c>
      <c r="E14" s="57">
        <v>1100000</v>
      </c>
      <c r="F14" s="68">
        <v>72.5</v>
      </c>
      <c r="G14" s="55">
        <v>14</v>
      </c>
      <c r="H14" s="55">
        <v>7</v>
      </c>
      <c r="I14" s="55">
        <v>6.5</v>
      </c>
      <c r="J14" s="55">
        <v>7</v>
      </c>
      <c r="K14" s="55">
        <v>7</v>
      </c>
      <c r="L14" s="55">
        <v>8</v>
      </c>
      <c r="M14" s="55">
        <v>14.5</v>
      </c>
      <c r="N14" s="55">
        <v>8.5</v>
      </c>
    </row>
    <row r="15" spans="1:15" ht="30" x14ac:dyDescent="0.25">
      <c r="A15" s="48" t="s">
        <v>352</v>
      </c>
      <c r="B15" s="65" t="s">
        <v>195</v>
      </c>
      <c r="C15" s="65" t="s">
        <v>128</v>
      </c>
      <c r="D15" s="49">
        <v>1069600</v>
      </c>
      <c r="E15" s="57">
        <v>0</v>
      </c>
      <c r="F15" s="68">
        <v>56</v>
      </c>
      <c r="G15" s="55">
        <v>11</v>
      </c>
      <c r="H15" s="55">
        <v>6</v>
      </c>
      <c r="I15" s="55">
        <v>6.5</v>
      </c>
      <c r="J15" s="55">
        <v>6</v>
      </c>
      <c r="K15" s="55">
        <v>4.5</v>
      </c>
      <c r="L15" s="55">
        <v>7</v>
      </c>
      <c r="M15" s="55">
        <v>12</v>
      </c>
      <c r="N15" s="55">
        <v>3</v>
      </c>
    </row>
    <row r="16" spans="1:15" ht="30" x14ac:dyDescent="0.25">
      <c r="A16" s="48" t="s">
        <v>353</v>
      </c>
      <c r="B16" s="66" t="s">
        <v>196</v>
      </c>
      <c r="C16" s="65" t="s">
        <v>13</v>
      </c>
      <c r="D16" s="49">
        <v>845000</v>
      </c>
      <c r="E16" s="57">
        <v>650000</v>
      </c>
      <c r="F16" s="68">
        <v>88.5</v>
      </c>
      <c r="G16" s="55">
        <v>18.5</v>
      </c>
      <c r="H16" s="55">
        <v>8.5</v>
      </c>
      <c r="I16" s="55">
        <v>9.5</v>
      </c>
      <c r="J16" s="55">
        <v>8.5</v>
      </c>
      <c r="K16" s="55">
        <v>9</v>
      </c>
      <c r="L16" s="55">
        <v>9.5</v>
      </c>
      <c r="M16" s="55">
        <v>18</v>
      </c>
      <c r="N16" s="55">
        <v>7</v>
      </c>
    </row>
    <row r="17" spans="1:14" ht="45" x14ac:dyDescent="0.25">
      <c r="A17" s="48" t="s">
        <v>354</v>
      </c>
      <c r="B17" s="65" t="s">
        <v>197</v>
      </c>
      <c r="C17" s="65" t="s">
        <v>129</v>
      </c>
      <c r="D17" s="49">
        <v>3420000</v>
      </c>
      <c r="E17" s="57">
        <v>0</v>
      </c>
      <c r="F17" s="68">
        <v>46</v>
      </c>
      <c r="G17" s="55">
        <v>9</v>
      </c>
      <c r="H17" s="55">
        <v>6</v>
      </c>
      <c r="I17" s="55">
        <v>7</v>
      </c>
      <c r="J17" s="55">
        <v>6.5</v>
      </c>
      <c r="K17" s="55">
        <v>7</v>
      </c>
      <c r="L17" s="55">
        <v>6</v>
      </c>
      <c r="M17" s="55">
        <v>3.5</v>
      </c>
      <c r="N17" s="55">
        <v>1</v>
      </c>
    </row>
    <row r="18" spans="1:14" ht="30" x14ac:dyDescent="0.25">
      <c r="A18" s="48" t="s">
        <v>355</v>
      </c>
      <c r="B18" s="65" t="s">
        <v>198</v>
      </c>
      <c r="C18" s="65" t="s">
        <v>130</v>
      </c>
      <c r="D18" s="49">
        <v>372091</v>
      </c>
      <c r="E18" s="57">
        <v>350000</v>
      </c>
      <c r="F18" s="68">
        <v>86</v>
      </c>
      <c r="G18" s="55">
        <v>18.5</v>
      </c>
      <c r="H18" s="55">
        <v>7.5</v>
      </c>
      <c r="I18" s="55">
        <v>8.5</v>
      </c>
      <c r="J18" s="55">
        <v>8</v>
      </c>
      <c r="K18" s="55">
        <v>8</v>
      </c>
      <c r="L18" s="55">
        <v>8.5</v>
      </c>
      <c r="M18" s="55">
        <v>19</v>
      </c>
      <c r="N18" s="55">
        <v>8</v>
      </c>
    </row>
    <row r="19" spans="1:14" ht="30" x14ac:dyDescent="0.25">
      <c r="A19" s="48" t="s">
        <v>356</v>
      </c>
      <c r="B19" s="65" t="s">
        <v>199</v>
      </c>
      <c r="C19" s="65" t="s">
        <v>15</v>
      </c>
      <c r="D19" s="49">
        <v>695720</v>
      </c>
      <c r="E19" s="57">
        <v>400000</v>
      </c>
      <c r="F19" s="68">
        <v>77</v>
      </c>
      <c r="G19" s="55">
        <v>14.5</v>
      </c>
      <c r="H19" s="55">
        <v>8</v>
      </c>
      <c r="I19" s="55">
        <v>8</v>
      </c>
      <c r="J19" s="55">
        <v>8.5</v>
      </c>
      <c r="K19" s="55">
        <v>8.5</v>
      </c>
      <c r="L19" s="55">
        <v>8.5</v>
      </c>
      <c r="M19" s="55">
        <v>12.5</v>
      </c>
      <c r="N19" s="55">
        <v>8.5</v>
      </c>
    </row>
    <row r="20" spans="1:14" ht="30" x14ac:dyDescent="0.25">
      <c r="A20" s="48" t="s">
        <v>357</v>
      </c>
      <c r="B20" s="65" t="s">
        <v>200</v>
      </c>
      <c r="C20" s="65" t="s">
        <v>15</v>
      </c>
      <c r="D20" s="49">
        <v>534400</v>
      </c>
      <c r="E20" s="57">
        <v>480000</v>
      </c>
      <c r="F20" s="68">
        <v>73.5</v>
      </c>
      <c r="G20" s="55">
        <v>15</v>
      </c>
      <c r="H20" s="55">
        <v>8</v>
      </c>
      <c r="I20" s="55">
        <v>7</v>
      </c>
      <c r="J20" s="55">
        <v>8.5</v>
      </c>
      <c r="K20" s="55">
        <v>9</v>
      </c>
      <c r="L20" s="55">
        <v>7.5</v>
      </c>
      <c r="M20" s="55">
        <v>12.5</v>
      </c>
      <c r="N20" s="55">
        <v>6</v>
      </c>
    </row>
    <row r="21" spans="1:14" x14ac:dyDescent="0.25">
      <c r="A21" s="48" t="s">
        <v>358</v>
      </c>
      <c r="B21" s="65" t="s">
        <v>201</v>
      </c>
      <c r="C21" s="65" t="s">
        <v>131</v>
      </c>
      <c r="D21" s="49">
        <v>470000</v>
      </c>
      <c r="E21" s="57">
        <v>400000</v>
      </c>
      <c r="F21" s="68">
        <v>73.5</v>
      </c>
      <c r="G21" s="55">
        <v>15.5</v>
      </c>
      <c r="H21" s="55">
        <v>7.5</v>
      </c>
      <c r="I21" s="55">
        <v>7</v>
      </c>
      <c r="J21" s="55">
        <v>6</v>
      </c>
      <c r="K21" s="55">
        <v>8</v>
      </c>
      <c r="L21" s="55">
        <v>6.5</v>
      </c>
      <c r="M21" s="55">
        <v>15.5</v>
      </c>
      <c r="N21" s="55">
        <v>7.5</v>
      </c>
    </row>
    <row r="22" spans="1:14" ht="45" x14ac:dyDescent="0.25">
      <c r="A22" s="48" t="s">
        <v>359</v>
      </c>
      <c r="B22" s="65" t="s">
        <v>202</v>
      </c>
      <c r="C22" s="65" t="s">
        <v>132</v>
      </c>
      <c r="D22" s="49">
        <v>785100</v>
      </c>
      <c r="E22" s="57">
        <v>0</v>
      </c>
      <c r="F22" s="68">
        <v>58</v>
      </c>
      <c r="G22" s="55">
        <v>13</v>
      </c>
      <c r="H22" s="55">
        <v>5</v>
      </c>
      <c r="I22" s="55">
        <v>5.5</v>
      </c>
      <c r="J22" s="55">
        <v>5</v>
      </c>
      <c r="K22" s="55">
        <v>6.5</v>
      </c>
      <c r="L22" s="55">
        <v>7</v>
      </c>
      <c r="M22" s="55">
        <v>10</v>
      </c>
      <c r="N22" s="55">
        <v>6</v>
      </c>
    </row>
    <row r="23" spans="1:14" ht="45" x14ac:dyDescent="0.25">
      <c r="A23" s="48" t="s">
        <v>360</v>
      </c>
      <c r="B23" s="65" t="s">
        <v>203</v>
      </c>
      <c r="C23" s="65" t="s">
        <v>69</v>
      </c>
      <c r="D23" s="49">
        <v>471314</v>
      </c>
      <c r="E23" s="57">
        <v>400000</v>
      </c>
      <c r="F23" s="68">
        <v>80</v>
      </c>
      <c r="G23" s="55">
        <v>13.5</v>
      </c>
      <c r="H23" s="55">
        <v>9</v>
      </c>
      <c r="I23" s="55">
        <v>9.5</v>
      </c>
      <c r="J23" s="55">
        <v>9.5</v>
      </c>
      <c r="K23" s="55">
        <v>9</v>
      </c>
      <c r="L23" s="55">
        <v>8.5</v>
      </c>
      <c r="M23" s="55">
        <v>12.5</v>
      </c>
      <c r="N23" s="55">
        <v>8.5</v>
      </c>
    </row>
    <row r="24" spans="1:14" ht="30" x14ac:dyDescent="0.25">
      <c r="A24" s="48" t="s">
        <v>361</v>
      </c>
      <c r="B24" s="65" t="s">
        <v>204</v>
      </c>
      <c r="C24" s="65" t="s">
        <v>133</v>
      </c>
      <c r="D24" s="49">
        <v>659000</v>
      </c>
      <c r="E24" s="57">
        <v>0</v>
      </c>
      <c r="F24" s="68">
        <v>51.5</v>
      </c>
      <c r="G24" s="55">
        <v>6</v>
      </c>
      <c r="H24" s="55">
        <v>6</v>
      </c>
      <c r="I24" s="55">
        <v>6</v>
      </c>
      <c r="J24" s="55">
        <v>6.5</v>
      </c>
      <c r="K24" s="55">
        <v>5.5</v>
      </c>
      <c r="L24" s="55">
        <v>7</v>
      </c>
      <c r="M24" s="55">
        <v>8</v>
      </c>
      <c r="N24" s="55">
        <v>6.5</v>
      </c>
    </row>
    <row r="25" spans="1:14" x14ac:dyDescent="0.25">
      <c r="A25" s="48" t="s">
        <v>362</v>
      </c>
      <c r="B25" s="65" t="s">
        <v>205</v>
      </c>
      <c r="C25" s="65" t="s">
        <v>134</v>
      </c>
      <c r="D25" s="49">
        <v>850900</v>
      </c>
      <c r="E25" s="57">
        <v>0</v>
      </c>
      <c r="F25" s="68">
        <v>55</v>
      </c>
      <c r="G25" s="55">
        <v>12.5</v>
      </c>
      <c r="H25" s="55">
        <v>5.5</v>
      </c>
      <c r="I25" s="55">
        <v>6</v>
      </c>
      <c r="J25" s="55">
        <v>6</v>
      </c>
      <c r="K25" s="55">
        <v>6</v>
      </c>
      <c r="L25" s="55">
        <v>5.5</v>
      </c>
      <c r="M25" s="55">
        <v>10.5</v>
      </c>
      <c r="N25" s="55">
        <v>3</v>
      </c>
    </row>
    <row r="26" spans="1:14" x14ac:dyDescent="0.25">
      <c r="A26" s="48" t="s">
        <v>363</v>
      </c>
      <c r="B26" s="65" t="s">
        <v>206</v>
      </c>
      <c r="C26" s="65" t="s">
        <v>135</v>
      </c>
      <c r="D26" s="49">
        <v>257800</v>
      </c>
      <c r="E26" s="57">
        <v>150000</v>
      </c>
      <c r="F26" s="68">
        <v>73</v>
      </c>
      <c r="G26" s="55">
        <v>10</v>
      </c>
      <c r="H26" s="55">
        <v>8</v>
      </c>
      <c r="I26" s="55">
        <v>8</v>
      </c>
      <c r="J26" s="55">
        <v>8.5</v>
      </c>
      <c r="K26" s="55">
        <v>9</v>
      </c>
      <c r="L26" s="55">
        <v>9.5</v>
      </c>
      <c r="M26" s="55">
        <v>12</v>
      </c>
      <c r="N26" s="55">
        <v>8</v>
      </c>
    </row>
    <row r="27" spans="1:14" x14ac:dyDescent="0.25">
      <c r="A27" s="48" t="s">
        <v>364</v>
      </c>
      <c r="B27" s="65" t="s">
        <v>207</v>
      </c>
      <c r="C27" s="65" t="s">
        <v>77</v>
      </c>
      <c r="D27" s="49">
        <v>867540</v>
      </c>
      <c r="E27" s="57">
        <v>0</v>
      </c>
      <c r="F27" s="68">
        <v>52</v>
      </c>
      <c r="G27" s="55">
        <v>10.5</v>
      </c>
      <c r="H27" s="55">
        <v>5</v>
      </c>
      <c r="I27" s="55">
        <v>7.5</v>
      </c>
      <c r="J27" s="55">
        <v>8.5</v>
      </c>
      <c r="K27" s="55">
        <v>7</v>
      </c>
      <c r="L27" s="55">
        <v>5.5</v>
      </c>
      <c r="M27" s="55">
        <v>5</v>
      </c>
      <c r="N27" s="55">
        <v>3</v>
      </c>
    </row>
    <row r="28" spans="1:14" x14ac:dyDescent="0.25">
      <c r="A28" s="48" t="s">
        <v>365</v>
      </c>
      <c r="B28" s="65" t="s">
        <v>208</v>
      </c>
      <c r="C28" s="65" t="s">
        <v>76</v>
      </c>
      <c r="D28" s="49">
        <v>395000</v>
      </c>
      <c r="E28" s="57">
        <v>0</v>
      </c>
      <c r="F28" s="68">
        <v>58.5</v>
      </c>
      <c r="G28" s="55">
        <v>10.5</v>
      </c>
      <c r="H28" s="55">
        <v>5</v>
      </c>
      <c r="I28" s="55">
        <v>6.5</v>
      </c>
      <c r="J28" s="55">
        <v>6</v>
      </c>
      <c r="K28" s="55">
        <v>6.5</v>
      </c>
      <c r="L28" s="55">
        <v>7</v>
      </c>
      <c r="M28" s="55">
        <v>11.5</v>
      </c>
      <c r="N28" s="55">
        <v>5.5</v>
      </c>
    </row>
    <row r="29" spans="1:14" x14ac:dyDescent="0.25">
      <c r="A29" s="48" t="s">
        <v>366</v>
      </c>
      <c r="B29" s="66" t="s">
        <v>209</v>
      </c>
      <c r="C29" s="65" t="s">
        <v>76</v>
      </c>
      <c r="D29" s="49">
        <v>639000</v>
      </c>
      <c r="E29" s="57">
        <v>500000</v>
      </c>
      <c r="F29" s="68">
        <v>69.5</v>
      </c>
      <c r="G29" s="55">
        <v>16.5</v>
      </c>
      <c r="H29" s="55">
        <v>7</v>
      </c>
      <c r="I29" s="55">
        <v>7</v>
      </c>
      <c r="J29" s="55">
        <v>6</v>
      </c>
      <c r="K29" s="55">
        <v>7</v>
      </c>
      <c r="L29" s="55">
        <v>7.5</v>
      </c>
      <c r="M29" s="55">
        <v>13</v>
      </c>
      <c r="N29" s="55">
        <v>5.5</v>
      </c>
    </row>
    <row r="30" spans="1:14" x14ac:dyDescent="0.25">
      <c r="A30" s="48" t="s">
        <v>367</v>
      </c>
      <c r="B30" s="65" t="s">
        <v>210</v>
      </c>
      <c r="C30" s="65" t="s">
        <v>45</v>
      </c>
      <c r="D30" s="49">
        <v>896826</v>
      </c>
      <c r="E30" s="57">
        <v>780000</v>
      </c>
      <c r="F30" s="68">
        <v>79.666666666666671</v>
      </c>
      <c r="G30" s="55">
        <v>15.6</v>
      </c>
      <c r="H30" s="55">
        <v>7</v>
      </c>
      <c r="I30" s="55">
        <v>7</v>
      </c>
      <c r="J30" s="55">
        <v>7</v>
      </c>
      <c r="K30" s="55">
        <v>8.6999999999999993</v>
      </c>
      <c r="L30" s="55">
        <v>8.3000000000000007</v>
      </c>
      <c r="M30" s="55">
        <v>18.7</v>
      </c>
      <c r="N30" s="55">
        <v>7.4</v>
      </c>
    </row>
    <row r="31" spans="1:14" ht="30" x14ac:dyDescent="0.25">
      <c r="A31" s="48" t="s">
        <v>368</v>
      </c>
      <c r="B31" s="66" t="s">
        <v>211</v>
      </c>
      <c r="C31" s="65" t="s">
        <v>45</v>
      </c>
      <c r="D31" s="49">
        <v>753800</v>
      </c>
      <c r="E31" s="57">
        <v>490000</v>
      </c>
      <c r="F31" s="68">
        <v>81</v>
      </c>
      <c r="G31" s="55">
        <v>16.5</v>
      </c>
      <c r="H31" s="55">
        <v>7.5</v>
      </c>
      <c r="I31" s="55">
        <v>7.5</v>
      </c>
      <c r="J31" s="55">
        <v>7.5</v>
      </c>
      <c r="K31" s="55">
        <v>9</v>
      </c>
      <c r="L31" s="55">
        <v>8.5</v>
      </c>
      <c r="M31" s="55">
        <v>17</v>
      </c>
      <c r="N31" s="55">
        <v>7.5</v>
      </c>
    </row>
    <row r="32" spans="1:14" x14ac:dyDescent="0.25">
      <c r="A32" s="48" t="s">
        <v>369</v>
      </c>
      <c r="B32" s="65" t="s">
        <v>212</v>
      </c>
      <c r="C32" s="65" t="s">
        <v>46</v>
      </c>
      <c r="D32" s="49">
        <v>1495000</v>
      </c>
      <c r="E32" s="57">
        <v>950000</v>
      </c>
      <c r="F32" s="68">
        <v>85</v>
      </c>
      <c r="G32" s="55">
        <v>17.5</v>
      </c>
      <c r="H32" s="55">
        <v>9</v>
      </c>
      <c r="I32" s="55">
        <v>8.5</v>
      </c>
      <c r="J32" s="55">
        <v>8.5</v>
      </c>
      <c r="K32" s="55">
        <v>8.5</v>
      </c>
      <c r="L32" s="55">
        <v>9</v>
      </c>
      <c r="M32" s="55">
        <v>16.5</v>
      </c>
      <c r="N32" s="55">
        <v>7.5</v>
      </c>
    </row>
    <row r="33" spans="1:14" ht="30" x14ac:dyDescent="0.25">
      <c r="A33" s="48" t="s">
        <v>370</v>
      </c>
      <c r="B33" s="65" t="s">
        <v>213</v>
      </c>
      <c r="C33" s="65" t="s">
        <v>136</v>
      </c>
      <c r="D33" s="49">
        <v>918350</v>
      </c>
      <c r="E33" s="57">
        <v>330000</v>
      </c>
      <c r="F33" s="68">
        <v>72</v>
      </c>
      <c r="G33" s="55">
        <v>16.5</v>
      </c>
      <c r="H33" s="55">
        <v>7.5</v>
      </c>
      <c r="I33" s="55">
        <v>6.5</v>
      </c>
      <c r="J33" s="55">
        <v>7</v>
      </c>
      <c r="K33" s="55">
        <v>8.5</v>
      </c>
      <c r="L33" s="55">
        <v>8.5</v>
      </c>
      <c r="M33" s="55">
        <v>14</v>
      </c>
      <c r="N33" s="55">
        <v>3.5</v>
      </c>
    </row>
    <row r="34" spans="1:14" ht="30" x14ac:dyDescent="0.25">
      <c r="A34" s="48" t="s">
        <v>371</v>
      </c>
      <c r="B34" s="66" t="s">
        <v>214</v>
      </c>
      <c r="C34" s="65" t="s">
        <v>27</v>
      </c>
      <c r="D34" s="49">
        <v>349500</v>
      </c>
      <c r="E34" s="57">
        <v>150000</v>
      </c>
      <c r="F34" s="68">
        <v>68.5</v>
      </c>
      <c r="G34" s="55">
        <v>10.5</v>
      </c>
      <c r="H34" s="55">
        <v>7.5</v>
      </c>
      <c r="I34" s="55">
        <v>8</v>
      </c>
      <c r="J34" s="55">
        <v>8</v>
      </c>
      <c r="K34" s="55">
        <v>8</v>
      </c>
      <c r="L34" s="55">
        <v>8.5</v>
      </c>
      <c r="M34" s="55">
        <v>10</v>
      </c>
      <c r="N34" s="55">
        <v>8</v>
      </c>
    </row>
    <row r="35" spans="1:14" ht="30" x14ac:dyDescent="0.25">
      <c r="A35" s="48" t="s">
        <v>372</v>
      </c>
      <c r="B35" s="66" t="s">
        <v>215</v>
      </c>
      <c r="C35" s="65" t="s">
        <v>27</v>
      </c>
      <c r="D35" s="52">
        <v>2902000</v>
      </c>
      <c r="E35" s="57">
        <v>1050000</v>
      </c>
      <c r="F35" s="68">
        <v>78</v>
      </c>
      <c r="G35" s="55">
        <v>12.4</v>
      </c>
      <c r="H35" s="55">
        <v>6.5</v>
      </c>
      <c r="I35" s="55">
        <v>8</v>
      </c>
      <c r="J35" s="55">
        <v>7</v>
      </c>
      <c r="K35" s="55">
        <v>8</v>
      </c>
      <c r="L35" s="55">
        <v>9</v>
      </c>
      <c r="M35" s="55">
        <v>14.3</v>
      </c>
      <c r="N35" s="55">
        <v>7.5</v>
      </c>
    </row>
    <row r="36" spans="1:14" x14ac:dyDescent="0.25">
      <c r="A36" s="48" t="s">
        <v>373</v>
      </c>
      <c r="B36" s="66" t="s">
        <v>216</v>
      </c>
      <c r="C36" s="65" t="s">
        <v>17</v>
      </c>
      <c r="D36" s="49">
        <v>3823500</v>
      </c>
      <c r="E36" s="57">
        <v>1230000</v>
      </c>
      <c r="F36" s="68">
        <v>69</v>
      </c>
      <c r="G36" s="55">
        <v>16.5</v>
      </c>
      <c r="H36" s="55">
        <v>7.5</v>
      </c>
      <c r="I36" s="55">
        <v>8</v>
      </c>
      <c r="J36" s="55">
        <v>7</v>
      </c>
      <c r="K36" s="55">
        <v>8.5</v>
      </c>
      <c r="L36" s="55">
        <v>8</v>
      </c>
      <c r="M36" s="55">
        <v>10.5</v>
      </c>
      <c r="N36" s="55">
        <v>3</v>
      </c>
    </row>
    <row r="37" spans="1:14" x14ac:dyDescent="0.25">
      <c r="A37" s="48" t="s">
        <v>374</v>
      </c>
      <c r="B37" s="65" t="s">
        <v>217</v>
      </c>
      <c r="C37" s="65" t="s">
        <v>85</v>
      </c>
      <c r="D37" s="49">
        <v>1989000</v>
      </c>
      <c r="E37" s="57">
        <v>400000</v>
      </c>
      <c r="F37" s="68">
        <v>61.5</v>
      </c>
      <c r="G37" s="55">
        <v>13</v>
      </c>
      <c r="H37" s="55">
        <v>7</v>
      </c>
      <c r="I37" s="55">
        <v>7</v>
      </c>
      <c r="J37" s="55">
        <v>6</v>
      </c>
      <c r="K37" s="55">
        <v>7</v>
      </c>
      <c r="L37" s="55">
        <v>6</v>
      </c>
      <c r="M37" s="55">
        <v>8.5</v>
      </c>
      <c r="N37" s="55">
        <v>7</v>
      </c>
    </row>
    <row r="38" spans="1:14" ht="30" x14ac:dyDescent="0.25">
      <c r="A38" s="48" t="s">
        <v>375</v>
      </c>
      <c r="B38" s="65" t="s">
        <v>218</v>
      </c>
      <c r="C38" s="65" t="s">
        <v>19</v>
      </c>
      <c r="D38" s="49">
        <v>2192990</v>
      </c>
      <c r="E38" s="57">
        <v>1100000</v>
      </c>
      <c r="F38" s="69">
        <v>83</v>
      </c>
      <c r="G38" s="55">
        <v>15.5</v>
      </c>
      <c r="H38" s="55">
        <v>8</v>
      </c>
      <c r="I38" s="55">
        <v>8.5</v>
      </c>
      <c r="J38" s="55">
        <v>8</v>
      </c>
      <c r="K38" s="55">
        <v>9</v>
      </c>
      <c r="L38" s="55">
        <v>9.5</v>
      </c>
      <c r="M38" s="55">
        <v>17</v>
      </c>
      <c r="N38" s="55">
        <v>7.5</v>
      </c>
    </row>
    <row r="39" spans="1:14" s="39" customFormat="1" x14ac:dyDescent="0.25">
      <c r="A39" s="48" t="s">
        <v>376</v>
      </c>
      <c r="B39" s="66" t="s">
        <v>219</v>
      </c>
      <c r="C39" s="65" t="s">
        <v>19</v>
      </c>
      <c r="D39" s="49">
        <v>689000</v>
      </c>
      <c r="E39" s="57">
        <v>500000</v>
      </c>
      <c r="F39" s="70">
        <v>85.5</v>
      </c>
      <c r="G39" s="55">
        <v>16.5</v>
      </c>
      <c r="H39" s="55">
        <v>9.5</v>
      </c>
      <c r="I39" s="55">
        <v>9</v>
      </c>
      <c r="J39" s="55">
        <v>8.5</v>
      </c>
      <c r="K39" s="55">
        <v>8.5</v>
      </c>
      <c r="L39" s="55">
        <v>9</v>
      </c>
      <c r="M39" s="55">
        <v>15.5</v>
      </c>
      <c r="N39" s="55">
        <v>9</v>
      </c>
    </row>
    <row r="40" spans="1:14" s="39" customFormat="1" x14ac:dyDescent="0.25">
      <c r="A40" s="48" t="s">
        <v>377</v>
      </c>
      <c r="B40" s="66" t="s">
        <v>220</v>
      </c>
      <c r="C40" s="65" t="s">
        <v>137</v>
      </c>
      <c r="D40" s="49">
        <v>496000</v>
      </c>
      <c r="E40" s="57">
        <v>300000</v>
      </c>
      <c r="F40" s="70">
        <v>90</v>
      </c>
      <c r="G40" s="55">
        <v>19</v>
      </c>
      <c r="H40" s="55">
        <v>9</v>
      </c>
      <c r="I40" s="55">
        <v>9.5</v>
      </c>
      <c r="J40" s="55">
        <v>9.5</v>
      </c>
      <c r="K40" s="55">
        <v>9</v>
      </c>
      <c r="L40" s="55">
        <v>9.5</v>
      </c>
      <c r="M40" s="55">
        <v>16.5</v>
      </c>
      <c r="N40" s="55">
        <v>8</v>
      </c>
    </row>
    <row r="41" spans="1:14" s="39" customFormat="1" x14ac:dyDescent="0.25">
      <c r="A41" s="48" t="s">
        <v>378</v>
      </c>
      <c r="B41" s="66" t="s">
        <v>50</v>
      </c>
      <c r="C41" s="65" t="s">
        <v>51</v>
      </c>
      <c r="D41" s="49">
        <v>2000000</v>
      </c>
      <c r="E41" s="57">
        <v>900000</v>
      </c>
      <c r="F41" s="70">
        <v>81</v>
      </c>
      <c r="G41" s="55">
        <v>17</v>
      </c>
      <c r="H41" s="55">
        <v>7.5</v>
      </c>
      <c r="I41" s="55">
        <v>7.5</v>
      </c>
      <c r="J41" s="55">
        <v>8</v>
      </c>
      <c r="K41" s="55">
        <v>8</v>
      </c>
      <c r="L41" s="55">
        <v>9.5</v>
      </c>
      <c r="M41" s="55">
        <v>14</v>
      </c>
      <c r="N41" s="55">
        <v>9.5</v>
      </c>
    </row>
    <row r="42" spans="1:14" s="40" customFormat="1" x14ac:dyDescent="0.25">
      <c r="A42" s="48" t="s">
        <v>379</v>
      </c>
      <c r="B42" s="66" t="s">
        <v>221</v>
      </c>
      <c r="C42" s="65" t="s">
        <v>33</v>
      </c>
      <c r="D42" s="49">
        <v>734000</v>
      </c>
      <c r="E42" s="57">
        <v>200000</v>
      </c>
      <c r="F42" s="71">
        <v>61.5</v>
      </c>
      <c r="G42" s="55">
        <v>11.5</v>
      </c>
      <c r="H42" s="55">
        <v>6.5</v>
      </c>
      <c r="I42" s="55">
        <v>6.5</v>
      </c>
      <c r="J42" s="55">
        <v>6</v>
      </c>
      <c r="K42" s="55">
        <v>7</v>
      </c>
      <c r="L42" s="55">
        <v>6.5</v>
      </c>
      <c r="M42" s="55">
        <v>12</v>
      </c>
      <c r="N42" s="55">
        <v>5.5</v>
      </c>
    </row>
    <row r="43" spans="1:14" s="39" customFormat="1" x14ac:dyDescent="0.25">
      <c r="A43" s="48" t="s">
        <v>380</v>
      </c>
      <c r="B43" s="66" t="s">
        <v>222</v>
      </c>
      <c r="C43" s="65" t="s">
        <v>33</v>
      </c>
      <c r="D43" s="52">
        <v>192000</v>
      </c>
      <c r="E43" s="57">
        <v>0</v>
      </c>
      <c r="F43" s="71">
        <v>59</v>
      </c>
      <c r="G43" s="55">
        <v>10</v>
      </c>
      <c r="H43" s="55">
        <v>6</v>
      </c>
      <c r="I43" s="55">
        <v>6.5</v>
      </c>
      <c r="J43" s="55">
        <v>6</v>
      </c>
      <c r="K43" s="55">
        <v>6.5</v>
      </c>
      <c r="L43" s="55">
        <v>6.5</v>
      </c>
      <c r="M43" s="55">
        <v>12</v>
      </c>
      <c r="N43" s="55">
        <v>5.5</v>
      </c>
    </row>
    <row r="44" spans="1:14" s="39" customFormat="1" x14ac:dyDescent="0.25">
      <c r="A44" s="48" t="s">
        <v>381</v>
      </c>
      <c r="B44" s="65" t="s">
        <v>223</v>
      </c>
      <c r="C44" s="65" t="s">
        <v>138</v>
      </c>
      <c r="D44" s="49">
        <v>530500</v>
      </c>
      <c r="E44" s="57">
        <v>350000</v>
      </c>
      <c r="F44" s="71">
        <v>69</v>
      </c>
      <c r="G44" s="55">
        <v>13</v>
      </c>
      <c r="H44" s="55">
        <v>6.5</v>
      </c>
      <c r="I44" s="55">
        <v>6.5</v>
      </c>
      <c r="J44" s="55">
        <v>7.5</v>
      </c>
      <c r="K44" s="55">
        <v>7</v>
      </c>
      <c r="L44" s="55">
        <v>6.5</v>
      </c>
      <c r="M44" s="55">
        <v>13.5</v>
      </c>
      <c r="N44" s="55">
        <v>8.5</v>
      </c>
    </row>
    <row r="45" spans="1:14" s="39" customFormat="1" ht="30" x14ac:dyDescent="0.25">
      <c r="A45" s="48" t="s">
        <v>382</v>
      </c>
      <c r="B45" s="65" t="s">
        <v>224</v>
      </c>
      <c r="C45" s="65" t="s">
        <v>139</v>
      </c>
      <c r="D45" s="49">
        <v>1128194</v>
      </c>
      <c r="E45" s="57">
        <v>400000</v>
      </c>
      <c r="F45" s="71">
        <v>73</v>
      </c>
      <c r="G45" s="55">
        <v>17</v>
      </c>
      <c r="H45" s="55">
        <v>7</v>
      </c>
      <c r="I45" s="55">
        <v>7</v>
      </c>
      <c r="J45" s="55">
        <v>7.5</v>
      </c>
      <c r="K45" s="55">
        <v>7</v>
      </c>
      <c r="L45" s="55">
        <v>9</v>
      </c>
      <c r="M45" s="55">
        <v>12.5</v>
      </c>
      <c r="N45" s="55">
        <v>6</v>
      </c>
    </row>
    <row r="46" spans="1:14" s="39" customFormat="1" ht="30" x14ac:dyDescent="0.25">
      <c r="A46" s="48" t="s">
        <v>383</v>
      </c>
      <c r="B46" s="66" t="s">
        <v>225</v>
      </c>
      <c r="C46" s="65" t="s">
        <v>139</v>
      </c>
      <c r="D46" s="49">
        <v>2443699</v>
      </c>
      <c r="E46" s="57">
        <v>0</v>
      </c>
      <c r="F46" s="71">
        <v>53</v>
      </c>
      <c r="G46" s="55">
        <v>14</v>
      </c>
      <c r="H46" s="55">
        <v>4.5</v>
      </c>
      <c r="I46" s="55">
        <v>5</v>
      </c>
      <c r="J46" s="55">
        <v>5</v>
      </c>
      <c r="K46" s="55">
        <v>5</v>
      </c>
      <c r="L46" s="55">
        <v>7</v>
      </c>
      <c r="M46" s="55">
        <v>11</v>
      </c>
      <c r="N46" s="55">
        <v>1.5</v>
      </c>
    </row>
    <row r="47" spans="1:14" s="39" customFormat="1" x14ac:dyDescent="0.25">
      <c r="A47" s="48" t="s">
        <v>385</v>
      </c>
      <c r="B47" s="65" t="s">
        <v>227</v>
      </c>
      <c r="C47" s="65" t="s">
        <v>140</v>
      </c>
      <c r="D47" s="49">
        <v>500000</v>
      </c>
      <c r="E47" s="57">
        <v>223000</v>
      </c>
      <c r="F47" s="71">
        <v>78</v>
      </c>
      <c r="G47" s="55">
        <v>14.5</v>
      </c>
      <c r="H47" s="55">
        <v>6.5</v>
      </c>
      <c r="I47" s="55">
        <v>6.5</v>
      </c>
      <c r="J47" s="55">
        <v>7.5</v>
      </c>
      <c r="K47" s="55">
        <v>7.5</v>
      </c>
      <c r="L47" s="55">
        <v>9</v>
      </c>
      <c r="M47" s="55">
        <v>18</v>
      </c>
      <c r="N47" s="55">
        <v>8.5</v>
      </c>
    </row>
    <row r="48" spans="1:14" s="39" customFormat="1" x14ac:dyDescent="0.25">
      <c r="A48" s="48" t="s">
        <v>386</v>
      </c>
      <c r="B48" s="65" t="s">
        <v>228</v>
      </c>
      <c r="C48" s="65" t="s">
        <v>141</v>
      </c>
      <c r="D48" s="49">
        <v>962750</v>
      </c>
      <c r="E48" s="57">
        <v>700000</v>
      </c>
      <c r="F48" s="71">
        <v>82</v>
      </c>
      <c r="G48" s="55">
        <v>13.5</v>
      </c>
      <c r="H48" s="55">
        <v>9.5</v>
      </c>
      <c r="I48" s="55">
        <v>9.5</v>
      </c>
      <c r="J48" s="55">
        <v>9</v>
      </c>
      <c r="K48" s="55">
        <v>9</v>
      </c>
      <c r="L48" s="55">
        <v>9.5</v>
      </c>
      <c r="M48" s="55">
        <v>12.5</v>
      </c>
      <c r="N48" s="55">
        <v>9.5</v>
      </c>
    </row>
    <row r="49" spans="1:14" s="39" customFormat="1" ht="30" x14ac:dyDescent="0.25">
      <c r="A49" s="48" t="s">
        <v>387</v>
      </c>
      <c r="B49" s="66" t="s">
        <v>229</v>
      </c>
      <c r="C49" s="65" t="s">
        <v>79</v>
      </c>
      <c r="D49" s="49">
        <v>743380</v>
      </c>
      <c r="E49" s="57">
        <v>0</v>
      </c>
      <c r="F49" s="71">
        <v>57</v>
      </c>
      <c r="G49" s="55">
        <v>12.5</v>
      </c>
      <c r="H49" s="55">
        <v>6</v>
      </c>
      <c r="I49" s="55">
        <v>5</v>
      </c>
      <c r="J49" s="55">
        <v>4.5</v>
      </c>
      <c r="K49" s="55">
        <v>5.5</v>
      </c>
      <c r="L49" s="55">
        <v>7.5</v>
      </c>
      <c r="M49" s="55">
        <v>12</v>
      </c>
      <c r="N49" s="55">
        <v>4</v>
      </c>
    </row>
    <row r="50" spans="1:14" s="39" customFormat="1" ht="30" x14ac:dyDescent="0.25">
      <c r="A50" s="48" t="s">
        <v>388</v>
      </c>
      <c r="B50" s="66" t="s">
        <v>230</v>
      </c>
      <c r="C50" s="65" t="s">
        <v>40</v>
      </c>
      <c r="D50" s="49">
        <v>1213514.8700000001</v>
      </c>
      <c r="E50" s="57">
        <v>500000</v>
      </c>
      <c r="F50" s="71">
        <v>67</v>
      </c>
      <c r="G50" s="55">
        <v>16</v>
      </c>
      <c r="H50" s="55">
        <v>7</v>
      </c>
      <c r="I50" s="55">
        <v>7.5</v>
      </c>
      <c r="J50" s="55">
        <v>5.5</v>
      </c>
      <c r="K50" s="55">
        <v>7.5</v>
      </c>
      <c r="L50" s="55">
        <v>8.5</v>
      </c>
      <c r="M50" s="55">
        <v>12</v>
      </c>
      <c r="N50" s="55">
        <v>3</v>
      </c>
    </row>
    <row r="51" spans="1:14" s="39" customFormat="1" ht="30" x14ac:dyDescent="0.25">
      <c r="A51" s="48" t="s">
        <v>389</v>
      </c>
      <c r="B51" s="66" t="s">
        <v>231</v>
      </c>
      <c r="C51" s="65" t="s">
        <v>52</v>
      </c>
      <c r="D51" s="49">
        <v>270000</v>
      </c>
      <c r="E51" s="57">
        <v>250000</v>
      </c>
      <c r="F51" s="71">
        <v>76.5</v>
      </c>
      <c r="G51" s="55">
        <v>14.5</v>
      </c>
      <c r="H51" s="55">
        <v>6.5</v>
      </c>
      <c r="I51" s="55">
        <v>5.5</v>
      </c>
      <c r="J51" s="55">
        <v>7.5</v>
      </c>
      <c r="K51" s="55">
        <v>6</v>
      </c>
      <c r="L51" s="55">
        <v>9.5</v>
      </c>
      <c r="M51" s="55">
        <v>18</v>
      </c>
      <c r="N51" s="55">
        <v>9</v>
      </c>
    </row>
    <row r="52" spans="1:14" s="40" customFormat="1" ht="30" x14ac:dyDescent="0.25">
      <c r="A52" s="48" t="s">
        <v>390</v>
      </c>
      <c r="B52" s="65" t="s">
        <v>232</v>
      </c>
      <c r="C52" s="65" t="s">
        <v>142</v>
      </c>
      <c r="D52" s="49">
        <v>1214718</v>
      </c>
      <c r="E52" s="57">
        <v>400000</v>
      </c>
      <c r="F52" s="71">
        <v>61</v>
      </c>
      <c r="G52" s="55">
        <v>15.5</v>
      </c>
      <c r="H52" s="55">
        <v>7</v>
      </c>
      <c r="I52" s="55">
        <v>7</v>
      </c>
      <c r="J52" s="55">
        <v>5.5</v>
      </c>
      <c r="K52" s="55">
        <v>8.5</v>
      </c>
      <c r="L52" s="55">
        <v>6.5</v>
      </c>
      <c r="M52" s="55">
        <v>10</v>
      </c>
      <c r="N52" s="55">
        <v>1</v>
      </c>
    </row>
    <row r="53" spans="1:14" s="39" customFormat="1" x14ac:dyDescent="0.25">
      <c r="A53" s="48" t="s">
        <v>391</v>
      </c>
      <c r="B53" s="65" t="s">
        <v>233</v>
      </c>
      <c r="C53" s="65" t="s">
        <v>73</v>
      </c>
      <c r="D53" s="49">
        <v>364000</v>
      </c>
      <c r="E53" s="57">
        <v>200000</v>
      </c>
      <c r="F53" s="71">
        <v>63.666666666666664</v>
      </c>
      <c r="G53" s="55">
        <v>13.5</v>
      </c>
      <c r="H53" s="55">
        <v>5.5</v>
      </c>
      <c r="I53" s="55">
        <v>6</v>
      </c>
      <c r="J53" s="55">
        <v>5</v>
      </c>
      <c r="K53" s="55">
        <v>6.3</v>
      </c>
      <c r="L53" s="55">
        <v>8.4</v>
      </c>
      <c r="M53" s="55">
        <v>13</v>
      </c>
      <c r="N53" s="55">
        <v>6</v>
      </c>
    </row>
    <row r="54" spans="1:14" s="39" customFormat="1" x14ac:dyDescent="0.25">
      <c r="A54" s="48" t="s">
        <v>392</v>
      </c>
      <c r="B54" s="65" t="s">
        <v>234</v>
      </c>
      <c r="C54" s="65" t="s">
        <v>143</v>
      </c>
      <c r="D54" s="49">
        <v>237500</v>
      </c>
      <c r="E54" s="57">
        <v>0</v>
      </c>
      <c r="F54" s="71">
        <v>37.5</v>
      </c>
      <c r="G54" s="55">
        <v>6.5</v>
      </c>
      <c r="H54" s="55">
        <v>2.5</v>
      </c>
      <c r="I54" s="55">
        <v>3</v>
      </c>
      <c r="J54" s="55">
        <v>4.5</v>
      </c>
      <c r="K54" s="55">
        <v>4.5</v>
      </c>
      <c r="L54" s="55">
        <v>5.5</v>
      </c>
      <c r="M54" s="55">
        <v>8.5</v>
      </c>
      <c r="N54" s="55">
        <v>2.5</v>
      </c>
    </row>
    <row r="55" spans="1:14" s="39" customFormat="1" ht="30" x14ac:dyDescent="0.25">
      <c r="A55" s="48" t="s">
        <v>393</v>
      </c>
      <c r="B55" s="66" t="s">
        <v>53</v>
      </c>
      <c r="C55" s="65" t="s">
        <v>34</v>
      </c>
      <c r="D55" s="49">
        <v>1300000</v>
      </c>
      <c r="E55" s="57">
        <v>1000000</v>
      </c>
      <c r="F55" s="71">
        <v>75.5</v>
      </c>
      <c r="G55" s="55">
        <v>14</v>
      </c>
      <c r="H55" s="55">
        <v>6</v>
      </c>
      <c r="I55" s="55">
        <v>7.5</v>
      </c>
      <c r="J55" s="55">
        <v>7.5</v>
      </c>
      <c r="K55" s="55">
        <v>7.5</v>
      </c>
      <c r="L55" s="55">
        <v>9</v>
      </c>
      <c r="M55" s="55">
        <v>17</v>
      </c>
      <c r="N55" s="55">
        <v>7</v>
      </c>
    </row>
    <row r="56" spans="1:14" s="39" customFormat="1" ht="30" x14ac:dyDescent="0.25">
      <c r="A56" s="48" t="s">
        <v>394</v>
      </c>
      <c r="B56" s="65" t="s">
        <v>235</v>
      </c>
      <c r="C56" s="65" t="s">
        <v>24</v>
      </c>
      <c r="D56" s="49">
        <v>3080500</v>
      </c>
      <c r="E56" s="57">
        <v>793000</v>
      </c>
      <c r="F56" s="71">
        <v>68</v>
      </c>
      <c r="G56" s="55">
        <v>11.5</v>
      </c>
      <c r="H56" s="55">
        <v>8</v>
      </c>
      <c r="I56" s="55">
        <v>7.5</v>
      </c>
      <c r="J56" s="55">
        <v>9</v>
      </c>
      <c r="K56" s="55">
        <v>7.5</v>
      </c>
      <c r="L56" s="55">
        <v>8</v>
      </c>
      <c r="M56" s="55">
        <v>8.5</v>
      </c>
      <c r="N56" s="55">
        <v>8</v>
      </c>
    </row>
    <row r="57" spans="1:14" s="40" customFormat="1" x14ac:dyDescent="0.25">
      <c r="A57" s="48" t="s">
        <v>395</v>
      </c>
      <c r="B57" s="65" t="s">
        <v>236</v>
      </c>
      <c r="C57" s="65" t="s">
        <v>144</v>
      </c>
      <c r="D57" s="49">
        <v>960000</v>
      </c>
      <c r="E57" s="57">
        <v>100000</v>
      </c>
      <c r="F57" s="71">
        <v>62.5</v>
      </c>
      <c r="G57" s="55">
        <v>14</v>
      </c>
      <c r="H57" s="55">
        <v>5.5</v>
      </c>
      <c r="I57" s="55">
        <v>5.5</v>
      </c>
      <c r="J57" s="55">
        <v>5.5</v>
      </c>
      <c r="K57" s="55">
        <v>7</v>
      </c>
      <c r="L57" s="55">
        <v>8</v>
      </c>
      <c r="M57" s="55">
        <v>10</v>
      </c>
      <c r="N57" s="55">
        <v>7</v>
      </c>
    </row>
    <row r="58" spans="1:14" s="39" customFormat="1" ht="30" x14ac:dyDescent="0.25">
      <c r="A58" s="48" t="s">
        <v>396</v>
      </c>
      <c r="B58" s="65" t="s">
        <v>237</v>
      </c>
      <c r="C58" s="65" t="s">
        <v>145</v>
      </c>
      <c r="D58" s="49">
        <v>214460</v>
      </c>
      <c r="E58" s="57">
        <v>60000</v>
      </c>
      <c r="F58" s="71">
        <v>62</v>
      </c>
      <c r="G58" s="55">
        <v>12</v>
      </c>
      <c r="H58" s="55">
        <v>7</v>
      </c>
      <c r="I58" s="55">
        <v>7</v>
      </c>
      <c r="J58" s="55">
        <v>6</v>
      </c>
      <c r="K58" s="55">
        <v>6.5</v>
      </c>
      <c r="L58" s="55">
        <v>6.5</v>
      </c>
      <c r="M58" s="55">
        <v>11</v>
      </c>
      <c r="N58" s="55">
        <v>6</v>
      </c>
    </row>
    <row r="59" spans="1:14" s="39" customFormat="1" x14ac:dyDescent="0.25">
      <c r="A59" s="48" t="s">
        <v>397</v>
      </c>
      <c r="B59" s="65" t="s">
        <v>238</v>
      </c>
      <c r="C59" s="65" t="s">
        <v>16</v>
      </c>
      <c r="D59" s="49">
        <v>676950</v>
      </c>
      <c r="E59" s="57">
        <v>250000</v>
      </c>
      <c r="F59" s="71">
        <v>67.5</v>
      </c>
      <c r="G59" s="55">
        <v>11</v>
      </c>
      <c r="H59" s="55">
        <v>6.5</v>
      </c>
      <c r="I59" s="55">
        <v>7</v>
      </c>
      <c r="J59" s="55">
        <v>7.5</v>
      </c>
      <c r="K59" s="55">
        <v>7</v>
      </c>
      <c r="L59" s="55">
        <v>10</v>
      </c>
      <c r="M59" s="55">
        <v>10</v>
      </c>
      <c r="N59" s="55">
        <v>8.5</v>
      </c>
    </row>
    <row r="60" spans="1:14" s="39" customFormat="1" x14ac:dyDescent="0.25">
      <c r="A60" s="48" t="s">
        <v>398</v>
      </c>
      <c r="B60" s="65" t="s">
        <v>239</v>
      </c>
      <c r="C60" s="65" t="s">
        <v>83</v>
      </c>
      <c r="D60" s="49">
        <v>800000</v>
      </c>
      <c r="E60" s="57">
        <v>0</v>
      </c>
      <c r="F60" s="71">
        <v>57.5</v>
      </c>
      <c r="G60" s="55">
        <v>8</v>
      </c>
      <c r="H60" s="55">
        <v>6</v>
      </c>
      <c r="I60" s="55">
        <v>5.5</v>
      </c>
      <c r="J60" s="55">
        <v>5.5</v>
      </c>
      <c r="K60" s="55">
        <v>5.5</v>
      </c>
      <c r="L60" s="55">
        <v>6.5</v>
      </c>
      <c r="M60" s="55">
        <v>14</v>
      </c>
      <c r="N60" s="55">
        <v>6.5</v>
      </c>
    </row>
    <row r="61" spans="1:14" s="39" customFormat="1" x14ac:dyDescent="0.25">
      <c r="A61" s="48" t="s">
        <v>399</v>
      </c>
      <c r="B61" s="65" t="s">
        <v>240</v>
      </c>
      <c r="C61" s="65" t="s">
        <v>146</v>
      </c>
      <c r="D61" s="49">
        <v>625900</v>
      </c>
      <c r="E61" s="57">
        <v>500000</v>
      </c>
      <c r="F61" s="71">
        <v>78.5</v>
      </c>
      <c r="G61" s="55">
        <v>13</v>
      </c>
      <c r="H61" s="55">
        <v>9.5</v>
      </c>
      <c r="I61" s="55">
        <v>8.5</v>
      </c>
      <c r="J61" s="55">
        <v>9</v>
      </c>
      <c r="K61" s="55">
        <v>8.5</v>
      </c>
      <c r="L61" s="55">
        <v>8.5</v>
      </c>
      <c r="M61" s="55">
        <v>12.5</v>
      </c>
      <c r="N61" s="55">
        <v>9</v>
      </c>
    </row>
    <row r="62" spans="1:14" s="39" customFormat="1" ht="30" x14ac:dyDescent="0.25">
      <c r="A62" s="48" t="s">
        <v>400</v>
      </c>
      <c r="B62" s="65" t="s">
        <v>241</v>
      </c>
      <c r="C62" s="65" t="s">
        <v>147</v>
      </c>
      <c r="D62" s="49">
        <v>128550</v>
      </c>
      <c r="E62" s="57">
        <v>0</v>
      </c>
      <c r="F62" s="71">
        <v>59</v>
      </c>
      <c r="G62" s="55">
        <v>10.5</v>
      </c>
      <c r="H62" s="55">
        <v>6</v>
      </c>
      <c r="I62" s="55">
        <v>6</v>
      </c>
      <c r="J62" s="55">
        <v>7</v>
      </c>
      <c r="K62" s="55">
        <v>6.5</v>
      </c>
      <c r="L62" s="55">
        <v>7</v>
      </c>
      <c r="M62" s="55">
        <v>10.5</v>
      </c>
      <c r="N62" s="55">
        <v>5.5</v>
      </c>
    </row>
    <row r="63" spans="1:14" s="39" customFormat="1" ht="30" x14ac:dyDescent="0.25">
      <c r="A63" s="48" t="s">
        <v>401</v>
      </c>
      <c r="B63" s="66" t="s">
        <v>242</v>
      </c>
      <c r="C63" s="65" t="s">
        <v>148</v>
      </c>
      <c r="D63" s="49">
        <v>450000</v>
      </c>
      <c r="E63" s="57">
        <v>194000</v>
      </c>
      <c r="F63" s="71">
        <v>72.5</v>
      </c>
      <c r="G63" s="55">
        <v>15.5</v>
      </c>
      <c r="H63" s="55">
        <v>7</v>
      </c>
      <c r="I63" s="55">
        <v>7</v>
      </c>
      <c r="J63" s="55">
        <v>7.5</v>
      </c>
      <c r="K63" s="55">
        <v>7</v>
      </c>
      <c r="L63" s="55">
        <v>9</v>
      </c>
      <c r="M63" s="55">
        <v>11</v>
      </c>
      <c r="N63" s="55">
        <v>8.5</v>
      </c>
    </row>
    <row r="64" spans="1:14" s="39" customFormat="1" ht="30" x14ac:dyDescent="0.25">
      <c r="A64" s="48" t="s">
        <v>402</v>
      </c>
      <c r="B64" s="66" t="s">
        <v>243</v>
      </c>
      <c r="C64" s="142" t="s">
        <v>149</v>
      </c>
      <c r="D64" s="49">
        <v>384500</v>
      </c>
      <c r="E64" s="57">
        <v>0</v>
      </c>
      <c r="F64" s="71">
        <v>52</v>
      </c>
      <c r="G64" s="55">
        <v>10.5</v>
      </c>
      <c r="H64" s="55">
        <v>5</v>
      </c>
      <c r="I64" s="55">
        <v>5</v>
      </c>
      <c r="J64" s="55">
        <v>4.5</v>
      </c>
      <c r="K64" s="55">
        <v>3.5</v>
      </c>
      <c r="L64" s="55">
        <v>6.5</v>
      </c>
      <c r="M64" s="55">
        <v>12</v>
      </c>
      <c r="N64" s="55">
        <v>5</v>
      </c>
    </row>
    <row r="65" spans="1:14" s="39" customFormat="1" x14ac:dyDescent="0.25">
      <c r="A65" s="48" t="s">
        <v>403</v>
      </c>
      <c r="B65" s="66" t="s">
        <v>244</v>
      </c>
      <c r="C65" s="65" t="s">
        <v>150</v>
      </c>
      <c r="D65" s="49">
        <v>628900</v>
      </c>
      <c r="E65" s="57">
        <v>0</v>
      </c>
      <c r="F65" s="71">
        <v>48.5</v>
      </c>
      <c r="G65" s="55">
        <v>8.5</v>
      </c>
      <c r="H65" s="55">
        <v>4</v>
      </c>
      <c r="I65" s="55">
        <v>6</v>
      </c>
      <c r="J65" s="55">
        <v>3.5</v>
      </c>
      <c r="K65" s="55">
        <v>6</v>
      </c>
      <c r="L65" s="55">
        <v>4</v>
      </c>
      <c r="M65" s="55">
        <v>12.5</v>
      </c>
      <c r="N65" s="55">
        <v>4</v>
      </c>
    </row>
    <row r="66" spans="1:14" s="39" customFormat="1" x14ac:dyDescent="0.25">
      <c r="A66" s="48" t="s">
        <v>404</v>
      </c>
      <c r="B66" s="65" t="s">
        <v>245</v>
      </c>
      <c r="C66" s="65" t="s">
        <v>151</v>
      </c>
      <c r="D66" s="49">
        <v>1862000</v>
      </c>
      <c r="E66" s="57">
        <v>400000</v>
      </c>
      <c r="F66" s="71">
        <v>71.5</v>
      </c>
      <c r="G66" s="55">
        <v>11.5</v>
      </c>
      <c r="H66" s="55">
        <v>8.5</v>
      </c>
      <c r="I66" s="55">
        <v>7</v>
      </c>
      <c r="J66" s="55">
        <v>9</v>
      </c>
      <c r="K66" s="55">
        <v>8.5</v>
      </c>
      <c r="L66" s="55">
        <v>9</v>
      </c>
      <c r="M66" s="55">
        <v>9.5</v>
      </c>
      <c r="N66" s="55">
        <v>8.5</v>
      </c>
    </row>
    <row r="67" spans="1:14" s="39" customFormat="1" x14ac:dyDescent="0.25">
      <c r="A67" s="48" t="s">
        <v>405</v>
      </c>
      <c r="B67" s="65" t="s">
        <v>246</v>
      </c>
      <c r="C67" s="65" t="s">
        <v>152</v>
      </c>
      <c r="D67" s="49">
        <v>306900</v>
      </c>
      <c r="E67" s="57">
        <v>200000</v>
      </c>
      <c r="F67" s="71">
        <v>62.5</v>
      </c>
      <c r="G67" s="55">
        <v>11.5</v>
      </c>
      <c r="H67" s="55">
        <v>6.5</v>
      </c>
      <c r="I67" s="55">
        <v>6.5</v>
      </c>
      <c r="J67" s="55">
        <v>6</v>
      </c>
      <c r="K67" s="55">
        <v>7</v>
      </c>
      <c r="L67" s="55">
        <v>8.5</v>
      </c>
      <c r="M67" s="55">
        <v>12</v>
      </c>
      <c r="N67" s="55">
        <v>4.5</v>
      </c>
    </row>
    <row r="68" spans="1:14" s="39" customFormat="1" x14ac:dyDescent="0.25">
      <c r="A68" s="48" t="s">
        <v>406</v>
      </c>
      <c r="B68" s="66" t="s">
        <v>247</v>
      </c>
      <c r="C68" s="65" t="s">
        <v>153</v>
      </c>
      <c r="D68" s="49">
        <v>333000</v>
      </c>
      <c r="E68" s="57">
        <v>0</v>
      </c>
      <c r="F68" s="71">
        <v>45.666666666666664</v>
      </c>
      <c r="G68" s="55">
        <v>10</v>
      </c>
      <c r="H68" s="55">
        <v>5</v>
      </c>
      <c r="I68" s="55">
        <v>4.7</v>
      </c>
      <c r="J68" s="55">
        <v>5</v>
      </c>
      <c r="K68" s="55">
        <v>5.3</v>
      </c>
      <c r="L68" s="55">
        <v>4</v>
      </c>
      <c r="M68" s="55">
        <v>8</v>
      </c>
      <c r="N68" s="55">
        <v>3.7</v>
      </c>
    </row>
    <row r="69" spans="1:14" s="39" customFormat="1" x14ac:dyDescent="0.25">
      <c r="A69" s="48" t="s">
        <v>407</v>
      </c>
      <c r="B69" s="65" t="s">
        <v>248</v>
      </c>
      <c r="C69" s="65" t="s">
        <v>84</v>
      </c>
      <c r="D69" s="49">
        <v>2538000</v>
      </c>
      <c r="E69" s="57">
        <v>450000</v>
      </c>
      <c r="F69" s="71">
        <v>69</v>
      </c>
      <c r="G69" s="55">
        <v>15</v>
      </c>
      <c r="H69" s="55">
        <v>7</v>
      </c>
      <c r="I69" s="55">
        <v>7</v>
      </c>
      <c r="J69" s="55">
        <v>7</v>
      </c>
      <c r="K69" s="55">
        <v>7.5</v>
      </c>
      <c r="L69" s="55">
        <v>8</v>
      </c>
      <c r="M69" s="55">
        <v>12</v>
      </c>
      <c r="N69" s="55">
        <v>5.5</v>
      </c>
    </row>
    <row r="70" spans="1:14" s="39" customFormat="1" ht="30" x14ac:dyDescent="0.25">
      <c r="A70" s="48" t="s">
        <v>408</v>
      </c>
      <c r="B70" s="66" t="s">
        <v>249</v>
      </c>
      <c r="C70" s="65" t="s">
        <v>154</v>
      </c>
      <c r="D70" s="49">
        <v>545000</v>
      </c>
      <c r="E70" s="57">
        <v>200000</v>
      </c>
      <c r="F70" s="71">
        <v>61</v>
      </c>
      <c r="G70" s="55">
        <v>13</v>
      </c>
      <c r="H70" s="55">
        <v>6.5</v>
      </c>
      <c r="I70" s="55">
        <v>5.5</v>
      </c>
      <c r="J70" s="55">
        <v>5.5</v>
      </c>
      <c r="K70" s="55">
        <v>7.5</v>
      </c>
      <c r="L70" s="55">
        <v>7</v>
      </c>
      <c r="M70" s="55">
        <v>9.5</v>
      </c>
      <c r="N70" s="55">
        <v>6.5</v>
      </c>
    </row>
    <row r="71" spans="1:14" s="39" customFormat="1" x14ac:dyDescent="0.25">
      <c r="A71" s="48" t="s">
        <v>409</v>
      </c>
      <c r="B71" s="66" t="s">
        <v>250</v>
      </c>
      <c r="C71" s="65" t="s">
        <v>62</v>
      </c>
      <c r="D71" s="49">
        <v>539000</v>
      </c>
      <c r="E71" s="57">
        <v>290000</v>
      </c>
      <c r="F71" s="71">
        <v>78</v>
      </c>
      <c r="G71" s="55">
        <v>13</v>
      </c>
      <c r="H71" s="55">
        <v>8</v>
      </c>
      <c r="I71" s="55">
        <v>7</v>
      </c>
      <c r="J71" s="55">
        <v>9</v>
      </c>
      <c r="K71" s="55">
        <v>8.5</v>
      </c>
      <c r="L71" s="55">
        <v>9</v>
      </c>
      <c r="M71" s="55">
        <v>16.5</v>
      </c>
      <c r="N71" s="55">
        <v>7</v>
      </c>
    </row>
    <row r="72" spans="1:14" s="40" customFormat="1" ht="30" x14ac:dyDescent="0.25">
      <c r="A72" s="48" t="s">
        <v>410</v>
      </c>
      <c r="B72" s="65" t="s">
        <v>251</v>
      </c>
      <c r="C72" s="65" t="s">
        <v>155</v>
      </c>
      <c r="D72" s="49">
        <v>1655000</v>
      </c>
      <c r="E72" s="57">
        <v>400000</v>
      </c>
      <c r="F72" s="71">
        <v>61.5</v>
      </c>
      <c r="G72" s="55">
        <v>13</v>
      </c>
      <c r="H72" s="55">
        <v>7</v>
      </c>
      <c r="I72" s="55">
        <v>7.5</v>
      </c>
      <c r="J72" s="55">
        <v>5.5</v>
      </c>
      <c r="K72" s="55">
        <v>7.5</v>
      </c>
      <c r="L72" s="55">
        <v>8</v>
      </c>
      <c r="M72" s="55">
        <v>8.5</v>
      </c>
      <c r="N72" s="55">
        <v>4.5</v>
      </c>
    </row>
    <row r="73" spans="1:14" s="39" customFormat="1" x14ac:dyDescent="0.25">
      <c r="A73" s="48" t="s">
        <v>411</v>
      </c>
      <c r="B73" s="65" t="s">
        <v>252</v>
      </c>
      <c r="C73" s="65" t="s">
        <v>156</v>
      </c>
      <c r="D73" s="49">
        <v>2302990</v>
      </c>
      <c r="E73" s="57">
        <v>200000</v>
      </c>
      <c r="F73" s="71">
        <v>67.5</v>
      </c>
      <c r="G73" s="55">
        <v>15.5</v>
      </c>
      <c r="H73" s="55">
        <v>7</v>
      </c>
      <c r="I73" s="55">
        <v>7</v>
      </c>
      <c r="J73" s="55">
        <v>7.5</v>
      </c>
      <c r="K73" s="55">
        <v>6</v>
      </c>
      <c r="L73" s="55">
        <v>7</v>
      </c>
      <c r="M73" s="55">
        <v>11.5</v>
      </c>
      <c r="N73" s="55">
        <v>6</v>
      </c>
    </row>
    <row r="74" spans="1:14" s="39" customFormat="1" x14ac:dyDescent="0.25">
      <c r="A74" s="48" t="s">
        <v>412</v>
      </c>
      <c r="B74" s="65" t="s">
        <v>253</v>
      </c>
      <c r="C74" s="65" t="s">
        <v>157</v>
      </c>
      <c r="D74" s="49">
        <v>550000</v>
      </c>
      <c r="E74" s="57">
        <v>450000</v>
      </c>
      <c r="F74" s="71">
        <v>64.5</v>
      </c>
      <c r="G74" s="55">
        <v>16</v>
      </c>
      <c r="H74" s="55">
        <v>8.5</v>
      </c>
      <c r="I74" s="55">
        <v>7</v>
      </c>
      <c r="J74" s="55">
        <v>7.5</v>
      </c>
      <c r="K74" s="55">
        <v>8</v>
      </c>
      <c r="L74" s="55">
        <v>6</v>
      </c>
      <c r="M74" s="55">
        <v>7</v>
      </c>
      <c r="N74" s="55">
        <v>4.5</v>
      </c>
    </row>
    <row r="75" spans="1:14" s="39" customFormat="1" x14ac:dyDescent="0.25">
      <c r="A75" s="48" t="s">
        <v>413</v>
      </c>
      <c r="B75" s="65" t="s">
        <v>254</v>
      </c>
      <c r="C75" s="65" t="s">
        <v>158</v>
      </c>
      <c r="D75" s="49">
        <v>394000</v>
      </c>
      <c r="E75" s="57">
        <v>300000</v>
      </c>
      <c r="F75" s="71">
        <v>77.5</v>
      </c>
      <c r="G75" s="55">
        <v>16.5</v>
      </c>
      <c r="H75" s="55">
        <v>6.5</v>
      </c>
      <c r="I75" s="55">
        <v>6</v>
      </c>
      <c r="J75" s="55">
        <v>7.5</v>
      </c>
      <c r="K75" s="55">
        <v>8</v>
      </c>
      <c r="L75" s="55">
        <v>8.5</v>
      </c>
      <c r="M75" s="55">
        <v>17</v>
      </c>
      <c r="N75" s="55">
        <v>7.5</v>
      </c>
    </row>
    <row r="76" spans="1:14" s="39" customFormat="1" x14ac:dyDescent="0.25">
      <c r="A76" s="48" t="s">
        <v>414</v>
      </c>
      <c r="B76" s="65" t="s">
        <v>255</v>
      </c>
      <c r="C76" s="65" t="s">
        <v>68</v>
      </c>
      <c r="D76" s="49">
        <v>498000</v>
      </c>
      <c r="E76" s="57">
        <v>350000</v>
      </c>
      <c r="F76" s="71">
        <v>72</v>
      </c>
      <c r="G76" s="55">
        <v>13.5</v>
      </c>
      <c r="H76" s="55">
        <v>7.5</v>
      </c>
      <c r="I76" s="55">
        <v>7</v>
      </c>
      <c r="J76" s="55">
        <v>6</v>
      </c>
      <c r="K76" s="55">
        <v>7.5</v>
      </c>
      <c r="L76" s="55">
        <v>8</v>
      </c>
      <c r="M76" s="55">
        <v>15.5</v>
      </c>
      <c r="N76" s="55">
        <v>7</v>
      </c>
    </row>
    <row r="77" spans="1:14" s="39" customFormat="1" x14ac:dyDescent="0.25">
      <c r="A77" s="48" t="s">
        <v>415</v>
      </c>
      <c r="B77" s="65" t="s">
        <v>256</v>
      </c>
      <c r="C77" s="65" t="s">
        <v>159</v>
      </c>
      <c r="D77" s="49">
        <v>283000</v>
      </c>
      <c r="E77" s="57">
        <v>150000</v>
      </c>
      <c r="F77" s="71">
        <v>80</v>
      </c>
      <c r="G77" s="55">
        <v>16.5</v>
      </c>
      <c r="H77" s="55">
        <v>8</v>
      </c>
      <c r="I77" s="55">
        <v>7.5</v>
      </c>
      <c r="J77" s="55">
        <v>8</v>
      </c>
      <c r="K77" s="55">
        <v>8.5</v>
      </c>
      <c r="L77" s="55">
        <v>8.5</v>
      </c>
      <c r="M77" s="55">
        <v>16</v>
      </c>
      <c r="N77" s="55">
        <v>7</v>
      </c>
    </row>
    <row r="78" spans="1:14" s="39" customFormat="1" ht="30" x14ac:dyDescent="0.25">
      <c r="A78" s="48" t="s">
        <v>416</v>
      </c>
      <c r="B78" s="65" t="s">
        <v>257</v>
      </c>
      <c r="C78" s="65" t="s">
        <v>160</v>
      </c>
      <c r="D78" s="49">
        <v>165000</v>
      </c>
      <c r="E78" s="57">
        <v>60000</v>
      </c>
      <c r="F78" s="71">
        <v>61</v>
      </c>
      <c r="G78" s="55">
        <v>10</v>
      </c>
      <c r="H78" s="55">
        <v>6.5</v>
      </c>
      <c r="I78" s="55">
        <v>6.5</v>
      </c>
      <c r="J78" s="55">
        <v>6.5</v>
      </c>
      <c r="K78" s="55">
        <v>7</v>
      </c>
      <c r="L78" s="55">
        <v>7.5</v>
      </c>
      <c r="M78" s="55">
        <v>10</v>
      </c>
      <c r="N78" s="55">
        <v>7</v>
      </c>
    </row>
    <row r="79" spans="1:14" s="39" customFormat="1" ht="45" x14ac:dyDescent="0.25">
      <c r="A79" s="48" t="s">
        <v>418</v>
      </c>
      <c r="B79" s="65" t="s">
        <v>259</v>
      </c>
      <c r="C79" s="65" t="s">
        <v>161</v>
      </c>
      <c r="D79" s="49">
        <v>1285032</v>
      </c>
      <c r="E79" s="57">
        <v>0</v>
      </c>
      <c r="F79" s="71">
        <v>53.666666666666664</v>
      </c>
      <c r="G79" s="55">
        <v>11</v>
      </c>
      <c r="H79" s="55">
        <v>7.3</v>
      </c>
      <c r="I79" s="55">
        <v>5.7</v>
      </c>
      <c r="J79" s="55">
        <v>4.5999999999999996</v>
      </c>
      <c r="K79" s="55">
        <v>5.4</v>
      </c>
      <c r="L79" s="55">
        <v>6.4</v>
      </c>
      <c r="M79" s="55">
        <v>9</v>
      </c>
      <c r="N79" s="55">
        <v>4.3</v>
      </c>
    </row>
    <row r="80" spans="1:14" s="39" customFormat="1" x14ac:dyDescent="0.25">
      <c r="A80" s="48" t="s">
        <v>419</v>
      </c>
      <c r="B80" s="65" t="s">
        <v>260</v>
      </c>
      <c r="C80" s="65" t="s">
        <v>161</v>
      </c>
      <c r="D80" s="49">
        <v>1240000</v>
      </c>
      <c r="E80" s="57">
        <v>0</v>
      </c>
      <c r="F80" s="71">
        <v>55.5</v>
      </c>
      <c r="G80" s="55">
        <v>12.5</v>
      </c>
      <c r="H80" s="55">
        <v>6</v>
      </c>
      <c r="I80" s="55">
        <v>5</v>
      </c>
      <c r="J80" s="55">
        <v>6</v>
      </c>
      <c r="K80" s="55">
        <v>5</v>
      </c>
      <c r="L80" s="55">
        <v>8.5</v>
      </c>
      <c r="M80" s="55">
        <v>5.5</v>
      </c>
      <c r="N80" s="55">
        <v>7</v>
      </c>
    </row>
    <row r="81" spans="1:14" s="39" customFormat="1" ht="30" x14ac:dyDescent="0.25">
      <c r="A81" s="48" t="s">
        <v>420</v>
      </c>
      <c r="B81" s="65" t="s">
        <v>261</v>
      </c>
      <c r="C81" s="65" t="s">
        <v>162</v>
      </c>
      <c r="D81" s="49">
        <v>433900</v>
      </c>
      <c r="E81" s="57">
        <v>200000</v>
      </c>
      <c r="F81" s="71">
        <v>73.5</v>
      </c>
      <c r="G81" s="55">
        <v>16</v>
      </c>
      <c r="H81" s="55">
        <v>6.5</v>
      </c>
      <c r="I81" s="55">
        <v>6</v>
      </c>
      <c r="J81" s="55">
        <v>7</v>
      </c>
      <c r="K81" s="55">
        <v>6.5</v>
      </c>
      <c r="L81" s="55">
        <v>8</v>
      </c>
      <c r="M81" s="55">
        <v>16.5</v>
      </c>
      <c r="N81" s="55">
        <v>7</v>
      </c>
    </row>
    <row r="82" spans="1:14" s="39" customFormat="1" ht="30" x14ac:dyDescent="0.25">
      <c r="A82" s="48" t="s">
        <v>421</v>
      </c>
      <c r="B82" s="66" t="s">
        <v>262</v>
      </c>
      <c r="C82" s="65" t="s">
        <v>23</v>
      </c>
      <c r="D82" s="49">
        <v>671000</v>
      </c>
      <c r="E82" s="57">
        <v>380000</v>
      </c>
      <c r="F82" s="71">
        <v>87.5</v>
      </c>
      <c r="G82" s="55">
        <v>16.5</v>
      </c>
      <c r="H82" s="55">
        <v>7.5</v>
      </c>
      <c r="I82" s="55">
        <v>8</v>
      </c>
      <c r="J82" s="55">
        <v>9</v>
      </c>
      <c r="K82" s="55">
        <v>10</v>
      </c>
      <c r="L82" s="55">
        <v>10</v>
      </c>
      <c r="M82" s="55">
        <v>17</v>
      </c>
      <c r="N82" s="55">
        <v>9.5</v>
      </c>
    </row>
    <row r="83" spans="1:14" s="39" customFormat="1" ht="30" x14ac:dyDescent="0.25">
      <c r="A83" s="48" t="s">
        <v>422</v>
      </c>
      <c r="B83" s="66" t="s">
        <v>263</v>
      </c>
      <c r="C83" s="65" t="s">
        <v>163</v>
      </c>
      <c r="D83" s="49">
        <v>67950</v>
      </c>
      <c r="E83" s="57">
        <v>67950</v>
      </c>
      <c r="F83" s="71">
        <v>89</v>
      </c>
      <c r="G83" s="55">
        <v>17.5</v>
      </c>
      <c r="H83" s="55">
        <v>9</v>
      </c>
      <c r="I83" s="55">
        <v>8.5</v>
      </c>
      <c r="J83" s="55">
        <v>8.5</v>
      </c>
      <c r="K83" s="55">
        <v>9.5</v>
      </c>
      <c r="L83" s="55">
        <v>9.5</v>
      </c>
      <c r="M83" s="55">
        <v>17.5</v>
      </c>
      <c r="N83" s="55">
        <v>9</v>
      </c>
    </row>
    <row r="84" spans="1:14" s="39" customFormat="1" x14ac:dyDescent="0.25">
      <c r="A84" s="48" t="s">
        <v>423</v>
      </c>
      <c r="B84" s="65" t="s">
        <v>264</v>
      </c>
      <c r="C84" s="65" t="s">
        <v>164</v>
      </c>
      <c r="D84" s="49">
        <v>742151</v>
      </c>
      <c r="E84" s="57">
        <v>450000</v>
      </c>
      <c r="F84" s="71">
        <v>73.5</v>
      </c>
      <c r="G84" s="55">
        <v>13</v>
      </c>
      <c r="H84" s="55">
        <v>9</v>
      </c>
      <c r="I84" s="55">
        <v>8</v>
      </c>
      <c r="J84" s="55">
        <v>8</v>
      </c>
      <c r="K84" s="55">
        <v>8</v>
      </c>
      <c r="L84" s="55">
        <v>9</v>
      </c>
      <c r="M84" s="55">
        <v>10.5</v>
      </c>
      <c r="N84" s="55">
        <v>8</v>
      </c>
    </row>
    <row r="85" spans="1:14" s="39" customFormat="1" x14ac:dyDescent="0.25">
      <c r="A85" s="48" t="s">
        <v>424</v>
      </c>
      <c r="B85" s="65" t="s">
        <v>265</v>
      </c>
      <c r="C85" s="65" t="s">
        <v>165</v>
      </c>
      <c r="D85" s="49">
        <v>330122</v>
      </c>
      <c r="E85" s="57">
        <v>90000</v>
      </c>
      <c r="F85" s="71">
        <v>60</v>
      </c>
      <c r="G85" s="55">
        <v>9.5</v>
      </c>
      <c r="H85" s="55">
        <v>7.5</v>
      </c>
      <c r="I85" s="55">
        <v>6.5</v>
      </c>
      <c r="J85" s="55">
        <v>7</v>
      </c>
      <c r="K85" s="55">
        <v>7</v>
      </c>
      <c r="L85" s="55">
        <v>8.5</v>
      </c>
      <c r="M85" s="55">
        <v>6</v>
      </c>
      <c r="N85" s="55">
        <v>8</v>
      </c>
    </row>
    <row r="86" spans="1:14" s="39" customFormat="1" x14ac:dyDescent="0.25">
      <c r="A86" s="48" t="s">
        <v>425</v>
      </c>
      <c r="B86" s="66" t="s">
        <v>266</v>
      </c>
      <c r="C86" s="65" t="s">
        <v>166</v>
      </c>
      <c r="D86" s="49">
        <v>150000</v>
      </c>
      <c r="E86" s="57">
        <v>70000</v>
      </c>
      <c r="F86" s="71">
        <v>61.5</v>
      </c>
      <c r="G86" s="55">
        <v>15</v>
      </c>
      <c r="H86" s="55">
        <v>7.5</v>
      </c>
      <c r="I86" s="55">
        <v>5</v>
      </c>
      <c r="J86" s="55">
        <v>6.5</v>
      </c>
      <c r="K86" s="55">
        <v>3.5</v>
      </c>
      <c r="L86" s="55">
        <v>6</v>
      </c>
      <c r="M86" s="55">
        <v>12.5</v>
      </c>
      <c r="N86" s="55">
        <v>5.5</v>
      </c>
    </row>
    <row r="87" spans="1:14" s="39" customFormat="1" x14ac:dyDescent="0.25">
      <c r="A87" s="48" t="s">
        <v>426</v>
      </c>
      <c r="B87" s="65" t="s">
        <v>267</v>
      </c>
      <c r="C87" s="65" t="s">
        <v>167</v>
      </c>
      <c r="D87" s="49">
        <v>1033000</v>
      </c>
      <c r="E87" s="58">
        <v>0</v>
      </c>
      <c r="F87" s="71">
        <v>48.5</v>
      </c>
      <c r="G87" s="55">
        <v>10.5</v>
      </c>
      <c r="H87" s="55">
        <v>5.5</v>
      </c>
      <c r="I87" s="55">
        <v>4.5</v>
      </c>
      <c r="J87" s="55">
        <v>4.5</v>
      </c>
      <c r="K87" s="55">
        <v>6</v>
      </c>
      <c r="L87" s="55">
        <v>6</v>
      </c>
      <c r="M87" s="55">
        <v>6</v>
      </c>
      <c r="N87" s="55">
        <v>5.5</v>
      </c>
    </row>
    <row r="88" spans="1:14" s="39" customFormat="1" x14ac:dyDescent="0.25">
      <c r="A88" s="48" t="s">
        <v>427</v>
      </c>
      <c r="B88" s="66" t="s">
        <v>268</v>
      </c>
      <c r="C88" s="65" t="s">
        <v>54</v>
      </c>
      <c r="D88" s="49">
        <v>996500</v>
      </c>
      <c r="E88" s="58">
        <v>800000</v>
      </c>
      <c r="F88" s="71">
        <v>88</v>
      </c>
      <c r="G88" s="55">
        <v>17</v>
      </c>
      <c r="H88" s="55">
        <v>8.5</v>
      </c>
      <c r="I88" s="55">
        <v>8.5</v>
      </c>
      <c r="J88" s="55">
        <v>8.5</v>
      </c>
      <c r="K88" s="55">
        <v>9</v>
      </c>
      <c r="L88" s="55">
        <v>9</v>
      </c>
      <c r="M88" s="55">
        <v>18.5</v>
      </c>
      <c r="N88" s="55">
        <v>9</v>
      </c>
    </row>
    <row r="89" spans="1:14" s="39" customFormat="1" ht="30" x14ac:dyDescent="0.25">
      <c r="A89" s="48" t="s">
        <v>428</v>
      </c>
      <c r="B89" s="65" t="s">
        <v>269</v>
      </c>
      <c r="C89" s="65" t="s">
        <v>54</v>
      </c>
      <c r="D89" s="49">
        <v>512000</v>
      </c>
      <c r="E89" s="57">
        <v>450000</v>
      </c>
      <c r="F89" s="71">
        <v>91</v>
      </c>
      <c r="G89" s="55">
        <v>18</v>
      </c>
      <c r="H89" s="55">
        <v>10</v>
      </c>
      <c r="I89" s="55">
        <v>9</v>
      </c>
      <c r="J89" s="55">
        <v>8</v>
      </c>
      <c r="K89" s="55">
        <v>9.5</v>
      </c>
      <c r="L89" s="55">
        <v>9</v>
      </c>
      <c r="M89" s="55">
        <v>18.5</v>
      </c>
      <c r="N89" s="55">
        <v>9</v>
      </c>
    </row>
    <row r="90" spans="1:14" s="39" customFormat="1" x14ac:dyDescent="0.25">
      <c r="A90" s="48" t="s">
        <v>429</v>
      </c>
      <c r="B90" s="66" t="s">
        <v>270</v>
      </c>
      <c r="C90" s="65" t="s">
        <v>35</v>
      </c>
      <c r="D90" s="49">
        <v>215700</v>
      </c>
      <c r="E90" s="57">
        <v>0</v>
      </c>
      <c r="F90" s="71">
        <v>59</v>
      </c>
      <c r="G90" s="55">
        <v>11</v>
      </c>
      <c r="H90" s="55">
        <v>6</v>
      </c>
      <c r="I90" s="55">
        <v>7</v>
      </c>
      <c r="J90" s="55">
        <v>7</v>
      </c>
      <c r="K90" s="55">
        <v>6</v>
      </c>
      <c r="L90" s="55">
        <v>5.5</v>
      </c>
      <c r="M90" s="55">
        <v>9</v>
      </c>
      <c r="N90" s="55">
        <v>7.5</v>
      </c>
    </row>
    <row r="91" spans="1:14" s="39" customFormat="1" x14ac:dyDescent="0.25">
      <c r="A91" s="48" t="s">
        <v>430</v>
      </c>
      <c r="B91" s="65" t="s">
        <v>271</v>
      </c>
      <c r="C91" s="65" t="s">
        <v>56</v>
      </c>
      <c r="D91" s="49">
        <v>250000</v>
      </c>
      <c r="E91" s="57">
        <v>150000</v>
      </c>
      <c r="F91" s="71">
        <v>68.5</v>
      </c>
      <c r="G91" s="55">
        <v>16</v>
      </c>
      <c r="H91" s="55">
        <v>6.5</v>
      </c>
      <c r="I91" s="55">
        <v>6.5</v>
      </c>
      <c r="J91" s="55">
        <v>6</v>
      </c>
      <c r="K91" s="55">
        <v>7</v>
      </c>
      <c r="L91" s="55">
        <v>8</v>
      </c>
      <c r="M91" s="55">
        <v>10.5</v>
      </c>
      <c r="N91" s="55">
        <v>8</v>
      </c>
    </row>
    <row r="92" spans="1:14" s="39" customFormat="1" x14ac:dyDescent="0.25">
      <c r="A92" s="48" t="s">
        <v>431</v>
      </c>
      <c r="B92" s="66" t="s">
        <v>272</v>
      </c>
      <c r="C92" s="65" t="s">
        <v>56</v>
      </c>
      <c r="D92" s="49">
        <v>501000</v>
      </c>
      <c r="E92" s="57">
        <v>400000</v>
      </c>
      <c r="F92" s="71">
        <v>76</v>
      </c>
      <c r="G92" s="55">
        <v>16.5</v>
      </c>
      <c r="H92" s="55">
        <v>7.5</v>
      </c>
      <c r="I92" s="55">
        <v>7</v>
      </c>
      <c r="J92" s="55">
        <v>5.5</v>
      </c>
      <c r="K92" s="55">
        <v>7</v>
      </c>
      <c r="L92" s="55">
        <v>8</v>
      </c>
      <c r="M92" s="55">
        <v>16.5</v>
      </c>
      <c r="N92" s="55">
        <v>8</v>
      </c>
    </row>
    <row r="93" spans="1:14" s="39" customFormat="1" ht="30" x14ac:dyDescent="0.25">
      <c r="A93" s="48" t="s">
        <v>432</v>
      </c>
      <c r="B93" s="65" t="s">
        <v>273</v>
      </c>
      <c r="C93" s="65" t="s">
        <v>72</v>
      </c>
      <c r="D93" s="49">
        <v>937972</v>
      </c>
      <c r="E93" s="57">
        <v>450000</v>
      </c>
      <c r="F93" s="71">
        <v>66</v>
      </c>
      <c r="G93" s="55">
        <v>14</v>
      </c>
      <c r="H93" s="55">
        <v>6</v>
      </c>
      <c r="I93" s="55">
        <v>7</v>
      </c>
      <c r="J93" s="55">
        <v>7</v>
      </c>
      <c r="K93" s="55">
        <v>6</v>
      </c>
      <c r="L93" s="55">
        <v>7</v>
      </c>
      <c r="M93" s="55">
        <v>15.5</v>
      </c>
      <c r="N93" s="55">
        <v>3.5</v>
      </c>
    </row>
    <row r="94" spans="1:14" s="39" customFormat="1" ht="30" x14ac:dyDescent="0.25">
      <c r="A94" s="48" t="s">
        <v>433</v>
      </c>
      <c r="B94" s="65" t="s">
        <v>274</v>
      </c>
      <c r="C94" s="65" t="s">
        <v>14</v>
      </c>
      <c r="D94" s="49">
        <v>3201129</v>
      </c>
      <c r="E94" s="57">
        <v>3000000</v>
      </c>
      <c r="F94" s="71">
        <v>81.5</v>
      </c>
      <c r="G94" s="55">
        <v>14.5</v>
      </c>
      <c r="H94" s="55">
        <v>8</v>
      </c>
      <c r="I94" s="55">
        <v>8</v>
      </c>
      <c r="J94" s="55">
        <v>8</v>
      </c>
      <c r="K94" s="55">
        <v>8.5</v>
      </c>
      <c r="L94" s="55">
        <v>9</v>
      </c>
      <c r="M94" s="55">
        <v>16.5</v>
      </c>
      <c r="N94" s="55">
        <v>9</v>
      </c>
    </row>
    <row r="95" spans="1:14" s="39" customFormat="1" x14ac:dyDescent="0.25">
      <c r="A95" s="48" t="s">
        <v>434</v>
      </c>
      <c r="B95" s="65" t="s">
        <v>275</v>
      </c>
      <c r="C95" s="65" t="s">
        <v>14</v>
      </c>
      <c r="D95" s="49">
        <v>625300</v>
      </c>
      <c r="E95" s="57">
        <v>350000</v>
      </c>
      <c r="F95" s="71">
        <v>72</v>
      </c>
      <c r="G95" s="55">
        <v>16</v>
      </c>
      <c r="H95" s="55">
        <v>6.5</v>
      </c>
      <c r="I95" s="55">
        <v>7</v>
      </c>
      <c r="J95" s="55">
        <v>6</v>
      </c>
      <c r="K95" s="55">
        <v>8</v>
      </c>
      <c r="L95" s="55">
        <v>7.5</v>
      </c>
      <c r="M95" s="55">
        <v>13.5</v>
      </c>
      <c r="N95" s="55">
        <v>7.5</v>
      </c>
    </row>
    <row r="96" spans="1:14" s="39" customFormat="1" x14ac:dyDescent="0.25">
      <c r="A96" s="48" t="s">
        <v>435</v>
      </c>
      <c r="B96" s="65" t="s">
        <v>276</v>
      </c>
      <c r="C96" s="65" t="s">
        <v>168</v>
      </c>
      <c r="D96" s="49">
        <v>866700</v>
      </c>
      <c r="E96" s="57">
        <v>200000</v>
      </c>
      <c r="F96" s="71">
        <v>63</v>
      </c>
      <c r="G96" s="55">
        <v>14</v>
      </c>
      <c r="H96" s="55">
        <v>8</v>
      </c>
      <c r="I96" s="55">
        <v>7</v>
      </c>
      <c r="J96" s="55">
        <v>5.5</v>
      </c>
      <c r="K96" s="55">
        <v>7</v>
      </c>
      <c r="L96" s="55">
        <v>6.5</v>
      </c>
      <c r="M96" s="55">
        <v>10</v>
      </c>
      <c r="N96" s="55">
        <v>5</v>
      </c>
    </row>
    <row r="97" spans="1:14" s="39" customFormat="1" x14ac:dyDescent="0.25">
      <c r="A97" s="48" t="s">
        <v>436</v>
      </c>
      <c r="B97" s="65" t="s">
        <v>277</v>
      </c>
      <c r="C97" s="65" t="s">
        <v>168</v>
      </c>
      <c r="D97" s="49">
        <v>711860</v>
      </c>
      <c r="E97" s="57">
        <v>0</v>
      </c>
      <c r="F97" s="71">
        <v>53</v>
      </c>
      <c r="G97" s="55">
        <v>12.5</v>
      </c>
      <c r="H97" s="55">
        <v>6</v>
      </c>
      <c r="I97" s="55">
        <v>6</v>
      </c>
      <c r="J97" s="55">
        <v>4</v>
      </c>
      <c r="K97" s="55">
        <v>5.5</v>
      </c>
      <c r="L97" s="55">
        <v>6.5</v>
      </c>
      <c r="M97" s="55">
        <v>7.5</v>
      </c>
      <c r="N97" s="55">
        <v>5</v>
      </c>
    </row>
    <row r="98" spans="1:14" s="39" customFormat="1" ht="30" x14ac:dyDescent="0.25">
      <c r="A98" s="48" t="s">
        <v>437</v>
      </c>
      <c r="B98" s="66" t="s">
        <v>278</v>
      </c>
      <c r="C98" s="65" t="s">
        <v>29</v>
      </c>
      <c r="D98" s="49">
        <v>2768662</v>
      </c>
      <c r="E98" s="57">
        <v>0</v>
      </c>
      <c r="F98" s="71">
        <v>55.666666666666664</v>
      </c>
      <c r="G98" s="55">
        <v>11.7</v>
      </c>
      <c r="H98" s="55">
        <v>5.7</v>
      </c>
      <c r="I98" s="55">
        <v>4.7</v>
      </c>
      <c r="J98" s="55">
        <v>6</v>
      </c>
      <c r="K98" s="55">
        <v>5.3</v>
      </c>
      <c r="L98" s="55">
        <v>8.3000000000000007</v>
      </c>
      <c r="M98" s="55">
        <v>9.3000000000000007</v>
      </c>
      <c r="N98" s="55">
        <v>4.7</v>
      </c>
    </row>
    <row r="99" spans="1:14" s="39" customFormat="1" x14ac:dyDescent="0.25">
      <c r="A99" s="48" t="s">
        <v>438</v>
      </c>
      <c r="B99" s="65" t="s">
        <v>279</v>
      </c>
      <c r="C99" s="65" t="s">
        <v>169</v>
      </c>
      <c r="D99" s="49">
        <v>1437500</v>
      </c>
      <c r="E99" s="57">
        <v>0</v>
      </c>
      <c r="F99" s="71">
        <v>55.5</v>
      </c>
      <c r="G99" s="55">
        <v>10</v>
      </c>
      <c r="H99" s="55">
        <v>5</v>
      </c>
      <c r="I99" s="55">
        <v>6</v>
      </c>
      <c r="J99" s="55">
        <v>7</v>
      </c>
      <c r="K99" s="55">
        <v>5.5</v>
      </c>
      <c r="L99" s="55">
        <v>5</v>
      </c>
      <c r="M99" s="55">
        <v>9</v>
      </c>
      <c r="N99" s="55">
        <v>8</v>
      </c>
    </row>
    <row r="100" spans="1:14" s="39" customFormat="1" ht="30" x14ac:dyDescent="0.25">
      <c r="A100" s="48" t="s">
        <v>439</v>
      </c>
      <c r="B100" s="66" t="s">
        <v>280</v>
      </c>
      <c r="C100" s="65" t="s">
        <v>26</v>
      </c>
      <c r="D100" s="49">
        <v>240000</v>
      </c>
      <c r="E100" s="57">
        <v>100000</v>
      </c>
      <c r="F100" s="71">
        <v>63</v>
      </c>
      <c r="G100" s="55">
        <v>13.5</v>
      </c>
      <c r="H100" s="55">
        <v>5.5</v>
      </c>
      <c r="I100" s="55">
        <v>5.5</v>
      </c>
      <c r="J100" s="55">
        <v>7</v>
      </c>
      <c r="K100" s="55">
        <v>5.5</v>
      </c>
      <c r="L100" s="55">
        <v>7.5</v>
      </c>
      <c r="M100" s="55">
        <v>12</v>
      </c>
      <c r="N100" s="55">
        <v>6.5</v>
      </c>
    </row>
    <row r="101" spans="1:14" s="39" customFormat="1" ht="30" x14ac:dyDescent="0.25">
      <c r="A101" s="48" t="s">
        <v>440</v>
      </c>
      <c r="B101" s="65" t="s">
        <v>281</v>
      </c>
      <c r="C101" s="65" t="s">
        <v>170</v>
      </c>
      <c r="D101" s="49">
        <v>600000</v>
      </c>
      <c r="E101" s="57">
        <v>0</v>
      </c>
      <c r="F101" s="71">
        <v>46.5</v>
      </c>
      <c r="G101" s="55">
        <v>9</v>
      </c>
      <c r="H101" s="55">
        <v>5.5</v>
      </c>
      <c r="I101" s="55">
        <v>6</v>
      </c>
      <c r="J101" s="55">
        <v>5</v>
      </c>
      <c r="K101" s="55">
        <v>5.5</v>
      </c>
      <c r="L101" s="55">
        <v>5.5</v>
      </c>
      <c r="M101" s="55">
        <v>4.5</v>
      </c>
      <c r="N101" s="55">
        <v>5.5</v>
      </c>
    </row>
    <row r="102" spans="1:14" s="39" customFormat="1" ht="30" x14ac:dyDescent="0.25">
      <c r="A102" s="48" t="s">
        <v>441</v>
      </c>
      <c r="B102" s="65" t="s">
        <v>282</v>
      </c>
      <c r="C102" s="65" t="s">
        <v>60</v>
      </c>
      <c r="D102" s="49">
        <v>1183000</v>
      </c>
      <c r="E102" s="57">
        <v>0</v>
      </c>
      <c r="F102" s="71">
        <v>55.5</v>
      </c>
      <c r="G102" s="55">
        <v>10.5</v>
      </c>
      <c r="H102" s="55">
        <v>6</v>
      </c>
      <c r="I102" s="55">
        <v>6</v>
      </c>
      <c r="J102" s="55">
        <v>6</v>
      </c>
      <c r="K102" s="55">
        <v>5.5</v>
      </c>
      <c r="L102" s="55">
        <v>5.5</v>
      </c>
      <c r="M102" s="55">
        <v>10</v>
      </c>
      <c r="N102" s="55">
        <v>6</v>
      </c>
    </row>
    <row r="103" spans="1:14" s="39" customFormat="1" ht="45" x14ac:dyDescent="0.25">
      <c r="A103" s="48" t="s">
        <v>442</v>
      </c>
      <c r="B103" s="65" t="s">
        <v>283</v>
      </c>
      <c r="C103" s="65" t="s">
        <v>171</v>
      </c>
      <c r="D103" s="49">
        <v>400349</v>
      </c>
      <c r="E103" s="57">
        <v>100000</v>
      </c>
      <c r="F103" s="71">
        <v>69</v>
      </c>
      <c r="G103" s="55">
        <v>13.5</v>
      </c>
      <c r="H103" s="55">
        <v>7.5</v>
      </c>
      <c r="I103" s="55">
        <v>7</v>
      </c>
      <c r="J103" s="55">
        <v>7</v>
      </c>
      <c r="K103" s="55">
        <v>7</v>
      </c>
      <c r="L103" s="55">
        <v>7.5</v>
      </c>
      <c r="M103" s="55">
        <v>12</v>
      </c>
      <c r="N103" s="55">
        <v>7.5</v>
      </c>
    </row>
    <row r="104" spans="1:14" s="39" customFormat="1" ht="30" x14ac:dyDescent="0.25">
      <c r="A104" s="48" t="s">
        <v>443</v>
      </c>
      <c r="B104" s="65" t="s">
        <v>284</v>
      </c>
      <c r="C104" s="65" t="s">
        <v>21</v>
      </c>
      <c r="D104" s="49">
        <v>865900</v>
      </c>
      <c r="E104" s="57">
        <v>500000</v>
      </c>
      <c r="F104" s="71">
        <v>76.5</v>
      </c>
      <c r="G104" s="55">
        <v>17</v>
      </c>
      <c r="H104" s="55">
        <v>8</v>
      </c>
      <c r="I104" s="55">
        <v>7.5</v>
      </c>
      <c r="J104" s="55">
        <v>8.5</v>
      </c>
      <c r="K104" s="55">
        <v>4</v>
      </c>
      <c r="L104" s="55">
        <v>9</v>
      </c>
      <c r="M104" s="55">
        <v>15</v>
      </c>
      <c r="N104" s="55">
        <v>7.5</v>
      </c>
    </row>
    <row r="105" spans="1:14" s="39" customFormat="1" x14ac:dyDescent="0.25">
      <c r="A105" s="48" t="s">
        <v>444</v>
      </c>
      <c r="B105" s="65" t="s">
        <v>285</v>
      </c>
      <c r="C105" s="65" t="s">
        <v>21</v>
      </c>
      <c r="D105" s="49">
        <v>4810000</v>
      </c>
      <c r="E105" s="57">
        <v>3250000</v>
      </c>
      <c r="F105" s="71">
        <v>85.666666666666671</v>
      </c>
      <c r="G105" s="55">
        <v>18.7</v>
      </c>
      <c r="H105" s="55">
        <v>9</v>
      </c>
      <c r="I105" s="55">
        <v>8</v>
      </c>
      <c r="J105" s="55">
        <v>10</v>
      </c>
      <c r="K105" s="55">
        <v>7</v>
      </c>
      <c r="L105" s="55">
        <v>9.6999999999999993</v>
      </c>
      <c r="M105" s="55">
        <v>16.3</v>
      </c>
      <c r="N105" s="55">
        <v>7</v>
      </c>
    </row>
    <row r="106" spans="1:14" s="39" customFormat="1" x14ac:dyDescent="0.25">
      <c r="A106" s="48" t="s">
        <v>445</v>
      </c>
      <c r="B106" s="65" t="s">
        <v>64</v>
      </c>
      <c r="C106" s="65" t="s">
        <v>65</v>
      </c>
      <c r="D106" s="49">
        <v>298640</v>
      </c>
      <c r="E106" s="57">
        <v>0</v>
      </c>
      <c r="F106" s="71">
        <v>46</v>
      </c>
      <c r="G106" s="55">
        <v>8</v>
      </c>
      <c r="H106" s="55">
        <v>3.5</v>
      </c>
      <c r="I106" s="55">
        <v>4.5</v>
      </c>
      <c r="J106" s="55">
        <v>6.5</v>
      </c>
      <c r="K106" s="55">
        <v>4.5</v>
      </c>
      <c r="L106" s="55">
        <v>5.5</v>
      </c>
      <c r="M106" s="55">
        <v>8</v>
      </c>
      <c r="N106" s="55">
        <v>5.5</v>
      </c>
    </row>
    <row r="107" spans="1:14" s="39" customFormat="1" ht="30" x14ac:dyDescent="0.25">
      <c r="A107" s="48" t="s">
        <v>446</v>
      </c>
      <c r="B107" s="65" t="s">
        <v>286</v>
      </c>
      <c r="C107" s="65" t="s">
        <v>172</v>
      </c>
      <c r="D107" s="49">
        <v>145000</v>
      </c>
      <c r="E107" s="57">
        <v>0</v>
      </c>
      <c r="F107" s="71">
        <v>54.5</v>
      </c>
      <c r="G107" s="55">
        <v>8</v>
      </c>
      <c r="H107" s="55">
        <v>6</v>
      </c>
      <c r="I107" s="55">
        <v>6</v>
      </c>
      <c r="J107" s="55">
        <v>7.5</v>
      </c>
      <c r="K107" s="55">
        <v>6.5</v>
      </c>
      <c r="L107" s="55">
        <v>6</v>
      </c>
      <c r="M107" s="55">
        <v>8</v>
      </c>
      <c r="N107" s="55">
        <v>6.5</v>
      </c>
    </row>
    <row r="108" spans="1:14" s="39" customFormat="1" ht="30" x14ac:dyDescent="0.25">
      <c r="A108" s="48" t="s">
        <v>447</v>
      </c>
      <c r="B108" s="65" t="s">
        <v>287</v>
      </c>
      <c r="C108" s="65" t="s">
        <v>172</v>
      </c>
      <c r="D108" s="49">
        <v>160000</v>
      </c>
      <c r="E108" s="57">
        <v>150000</v>
      </c>
      <c r="F108" s="71">
        <v>80</v>
      </c>
      <c r="G108" s="55">
        <v>15</v>
      </c>
      <c r="H108" s="55">
        <v>8.5</v>
      </c>
      <c r="I108" s="55">
        <v>8.5</v>
      </c>
      <c r="J108" s="55">
        <v>8.5</v>
      </c>
      <c r="K108" s="55">
        <v>9</v>
      </c>
      <c r="L108" s="55">
        <v>8.5</v>
      </c>
      <c r="M108" s="55">
        <v>14</v>
      </c>
      <c r="N108" s="55">
        <v>8</v>
      </c>
    </row>
    <row r="109" spans="1:14" s="39" customFormat="1" ht="30" x14ac:dyDescent="0.25">
      <c r="A109" s="48" t="s">
        <v>448</v>
      </c>
      <c r="B109" s="66" t="s">
        <v>288</v>
      </c>
      <c r="C109" s="65" t="s">
        <v>81</v>
      </c>
      <c r="D109" s="49">
        <v>1830000</v>
      </c>
      <c r="E109" s="57">
        <v>100000</v>
      </c>
      <c r="F109" s="71">
        <v>62</v>
      </c>
      <c r="G109" s="55">
        <v>10.5</v>
      </c>
      <c r="H109" s="55">
        <v>6</v>
      </c>
      <c r="I109" s="55">
        <v>6</v>
      </c>
      <c r="J109" s="55">
        <v>6.5</v>
      </c>
      <c r="K109" s="55">
        <v>7</v>
      </c>
      <c r="L109" s="55">
        <v>8</v>
      </c>
      <c r="M109" s="55">
        <v>9.5</v>
      </c>
      <c r="N109" s="55">
        <v>8.5</v>
      </c>
    </row>
    <row r="110" spans="1:14" s="39" customFormat="1" x14ac:dyDescent="0.25">
      <c r="A110" s="48" t="s">
        <v>449</v>
      </c>
      <c r="B110" s="65" t="s">
        <v>289</v>
      </c>
      <c r="C110" s="65" t="s">
        <v>81</v>
      </c>
      <c r="D110" s="49">
        <v>1235000</v>
      </c>
      <c r="E110" s="57">
        <v>500000</v>
      </c>
      <c r="F110" s="71">
        <v>69.5</v>
      </c>
      <c r="G110" s="55">
        <v>14</v>
      </c>
      <c r="H110" s="55">
        <v>7</v>
      </c>
      <c r="I110" s="55">
        <v>8.5</v>
      </c>
      <c r="J110" s="55">
        <v>7.5</v>
      </c>
      <c r="K110" s="55">
        <v>6</v>
      </c>
      <c r="L110" s="55">
        <v>8</v>
      </c>
      <c r="M110" s="55">
        <v>11.5</v>
      </c>
      <c r="N110" s="55">
        <v>7</v>
      </c>
    </row>
    <row r="111" spans="1:14" s="39" customFormat="1" x14ac:dyDescent="0.25">
      <c r="A111" s="48" t="s">
        <v>450</v>
      </c>
      <c r="B111" s="66" t="s">
        <v>290</v>
      </c>
      <c r="C111" s="65" t="s">
        <v>32</v>
      </c>
      <c r="D111" s="49">
        <v>1813000</v>
      </c>
      <c r="E111" s="57">
        <v>450000</v>
      </c>
      <c r="F111" s="71">
        <v>63.5</v>
      </c>
      <c r="G111" s="55">
        <v>13</v>
      </c>
      <c r="H111" s="55">
        <v>7</v>
      </c>
      <c r="I111" s="55">
        <v>6.5</v>
      </c>
      <c r="J111" s="55">
        <v>6.5</v>
      </c>
      <c r="K111" s="55">
        <v>7</v>
      </c>
      <c r="L111" s="55">
        <v>7.5</v>
      </c>
      <c r="M111" s="55">
        <v>9</v>
      </c>
      <c r="N111" s="55">
        <v>7</v>
      </c>
    </row>
    <row r="112" spans="1:14" s="39" customFormat="1" x14ac:dyDescent="0.25">
      <c r="A112" s="56" t="s">
        <v>451</v>
      </c>
      <c r="B112" s="65" t="s">
        <v>291</v>
      </c>
      <c r="C112" s="65" t="s">
        <v>55</v>
      </c>
      <c r="D112" s="49">
        <v>4329850</v>
      </c>
      <c r="E112" s="57">
        <v>1300000</v>
      </c>
      <c r="F112" s="71">
        <v>63.5</v>
      </c>
      <c r="G112" s="55">
        <v>12.5</v>
      </c>
      <c r="H112" s="55">
        <v>7.5</v>
      </c>
      <c r="I112" s="55">
        <v>7.5</v>
      </c>
      <c r="J112" s="55">
        <v>6.5</v>
      </c>
      <c r="K112" s="55">
        <v>8</v>
      </c>
      <c r="L112" s="55">
        <v>8</v>
      </c>
      <c r="M112" s="55">
        <v>8.5</v>
      </c>
      <c r="N112" s="55">
        <v>5</v>
      </c>
    </row>
    <row r="113" spans="1:14" s="39" customFormat="1" ht="30" x14ac:dyDescent="0.25">
      <c r="A113" s="48" t="s">
        <v>452</v>
      </c>
      <c r="B113" s="66" t="s">
        <v>292</v>
      </c>
      <c r="C113" s="65" t="s">
        <v>75</v>
      </c>
      <c r="D113" s="49">
        <v>2500000</v>
      </c>
      <c r="E113" s="57">
        <v>700000</v>
      </c>
      <c r="F113" s="71">
        <v>60</v>
      </c>
      <c r="G113" s="55">
        <v>11.5</v>
      </c>
      <c r="H113" s="55">
        <v>7.5</v>
      </c>
      <c r="I113" s="55">
        <v>4.5</v>
      </c>
      <c r="J113" s="55">
        <v>8</v>
      </c>
      <c r="K113" s="55">
        <v>5.5</v>
      </c>
      <c r="L113" s="55">
        <v>9</v>
      </c>
      <c r="M113" s="55">
        <v>6.5</v>
      </c>
      <c r="N113" s="55">
        <v>7.5</v>
      </c>
    </row>
    <row r="114" spans="1:14" s="39" customFormat="1" x14ac:dyDescent="0.25">
      <c r="A114" s="48" t="s">
        <v>453</v>
      </c>
      <c r="B114" s="66" t="s">
        <v>293</v>
      </c>
      <c r="C114" s="65" t="s">
        <v>18</v>
      </c>
      <c r="D114" s="49">
        <v>2840000</v>
      </c>
      <c r="E114" s="57">
        <v>2250000</v>
      </c>
      <c r="F114" s="71">
        <v>75</v>
      </c>
      <c r="G114" s="55">
        <v>14</v>
      </c>
      <c r="H114" s="55">
        <v>6.5</v>
      </c>
      <c r="I114" s="55">
        <v>7</v>
      </c>
      <c r="J114" s="55">
        <v>8</v>
      </c>
      <c r="K114" s="55">
        <v>8.5</v>
      </c>
      <c r="L114" s="55">
        <v>10</v>
      </c>
      <c r="M114" s="55">
        <v>13</v>
      </c>
      <c r="N114" s="55">
        <v>8</v>
      </c>
    </row>
    <row r="115" spans="1:14" s="39" customFormat="1" x14ac:dyDescent="0.25">
      <c r="A115" s="48" t="s">
        <v>454</v>
      </c>
      <c r="B115" s="65" t="s">
        <v>294</v>
      </c>
      <c r="C115" s="65" t="s">
        <v>173</v>
      </c>
      <c r="D115" s="49">
        <v>241200</v>
      </c>
      <c r="E115" s="57">
        <v>200000</v>
      </c>
      <c r="F115" s="71">
        <v>82</v>
      </c>
      <c r="G115" s="55">
        <v>14</v>
      </c>
      <c r="H115" s="55">
        <v>9</v>
      </c>
      <c r="I115" s="55">
        <v>9</v>
      </c>
      <c r="J115" s="55">
        <v>9</v>
      </c>
      <c r="K115" s="55">
        <v>9</v>
      </c>
      <c r="L115" s="55">
        <v>8.5</v>
      </c>
      <c r="M115" s="55">
        <v>14.5</v>
      </c>
      <c r="N115" s="55">
        <v>9</v>
      </c>
    </row>
    <row r="116" spans="1:14" s="39" customFormat="1" x14ac:dyDescent="0.25">
      <c r="A116" s="48" t="s">
        <v>455</v>
      </c>
      <c r="B116" s="65" t="s">
        <v>295</v>
      </c>
      <c r="C116" s="65" t="s">
        <v>86</v>
      </c>
      <c r="D116" s="49">
        <v>1730850</v>
      </c>
      <c r="E116" s="57">
        <v>700000</v>
      </c>
      <c r="F116" s="71">
        <v>70</v>
      </c>
      <c r="G116" s="55">
        <v>15</v>
      </c>
      <c r="H116" s="55">
        <v>6.5</v>
      </c>
      <c r="I116" s="55">
        <v>7.5</v>
      </c>
      <c r="J116" s="55">
        <v>7.5</v>
      </c>
      <c r="K116" s="55">
        <v>7.5</v>
      </c>
      <c r="L116" s="55">
        <v>7</v>
      </c>
      <c r="M116" s="55">
        <v>13</v>
      </c>
      <c r="N116" s="55">
        <v>6</v>
      </c>
    </row>
    <row r="117" spans="1:14" s="39" customFormat="1" x14ac:dyDescent="0.25">
      <c r="A117" s="48" t="s">
        <v>456</v>
      </c>
      <c r="B117" s="65" t="s">
        <v>296</v>
      </c>
      <c r="C117" s="65" t="s">
        <v>174</v>
      </c>
      <c r="D117" s="49">
        <v>651000</v>
      </c>
      <c r="E117" s="57">
        <v>250000</v>
      </c>
      <c r="F117" s="71">
        <v>68</v>
      </c>
      <c r="G117" s="55">
        <v>14</v>
      </c>
      <c r="H117" s="55">
        <v>6.5</v>
      </c>
      <c r="I117" s="55">
        <v>7</v>
      </c>
      <c r="J117" s="55">
        <v>7</v>
      </c>
      <c r="K117" s="55">
        <v>7.5</v>
      </c>
      <c r="L117" s="55">
        <v>7.5</v>
      </c>
      <c r="M117" s="55">
        <v>13</v>
      </c>
      <c r="N117" s="55">
        <v>5.5</v>
      </c>
    </row>
    <row r="118" spans="1:14" s="39" customFormat="1" x14ac:dyDescent="0.25">
      <c r="A118" s="48" t="s">
        <v>457</v>
      </c>
      <c r="B118" s="65" t="s">
        <v>297</v>
      </c>
      <c r="C118" s="65" t="s">
        <v>175</v>
      </c>
      <c r="D118" s="49">
        <v>965686</v>
      </c>
      <c r="E118" s="57">
        <v>890000</v>
      </c>
      <c r="F118" s="71">
        <v>77</v>
      </c>
      <c r="G118" s="55">
        <v>17</v>
      </c>
      <c r="H118" s="55">
        <v>7</v>
      </c>
      <c r="I118" s="55">
        <v>8</v>
      </c>
      <c r="J118" s="55">
        <v>8</v>
      </c>
      <c r="K118" s="55">
        <v>7</v>
      </c>
      <c r="L118" s="55">
        <v>7.5</v>
      </c>
      <c r="M118" s="55">
        <v>15</v>
      </c>
      <c r="N118" s="55">
        <v>7.5</v>
      </c>
    </row>
    <row r="119" spans="1:14" s="39" customFormat="1" ht="45" x14ac:dyDescent="0.25">
      <c r="A119" s="48" t="s">
        <v>458</v>
      </c>
      <c r="B119" s="66" t="s">
        <v>298</v>
      </c>
      <c r="C119" s="65" t="s">
        <v>48</v>
      </c>
      <c r="D119" s="49">
        <v>512000</v>
      </c>
      <c r="E119" s="57">
        <v>200000</v>
      </c>
      <c r="F119" s="71">
        <v>68.5</v>
      </c>
      <c r="G119" s="55">
        <v>16</v>
      </c>
      <c r="H119" s="55">
        <v>7</v>
      </c>
      <c r="I119" s="55">
        <v>7</v>
      </c>
      <c r="J119" s="55">
        <v>7.5</v>
      </c>
      <c r="K119" s="55">
        <v>8.5</v>
      </c>
      <c r="L119" s="55">
        <v>6</v>
      </c>
      <c r="M119" s="55">
        <v>10</v>
      </c>
      <c r="N119" s="55">
        <v>6.5</v>
      </c>
    </row>
    <row r="120" spans="1:14" s="39" customFormat="1" ht="30" x14ac:dyDescent="0.25">
      <c r="A120" s="48" t="s">
        <v>459</v>
      </c>
      <c r="B120" s="65" t="s">
        <v>299</v>
      </c>
      <c r="C120" s="65" t="s">
        <v>37</v>
      </c>
      <c r="D120" s="49">
        <v>931220</v>
      </c>
      <c r="E120" s="57">
        <v>500000</v>
      </c>
      <c r="F120" s="71">
        <v>75</v>
      </c>
      <c r="G120" s="55">
        <v>13</v>
      </c>
      <c r="H120" s="55">
        <v>8.5</v>
      </c>
      <c r="I120" s="55">
        <v>8</v>
      </c>
      <c r="J120" s="55">
        <v>8</v>
      </c>
      <c r="K120" s="55">
        <v>8.5</v>
      </c>
      <c r="L120" s="55">
        <v>9</v>
      </c>
      <c r="M120" s="55">
        <v>12</v>
      </c>
      <c r="N120" s="55">
        <v>8</v>
      </c>
    </row>
    <row r="121" spans="1:14" s="39" customFormat="1" ht="30" x14ac:dyDescent="0.25">
      <c r="A121" s="48" t="s">
        <v>460</v>
      </c>
      <c r="B121" s="65" t="s">
        <v>300</v>
      </c>
      <c r="C121" s="65" t="s">
        <v>37</v>
      </c>
      <c r="D121" s="49">
        <v>748750</v>
      </c>
      <c r="E121" s="57">
        <v>400000</v>
      </c>
      <c r="F121" s="71">
        <v>73</v>
      </c>
      <c r="G121" s="55">
        <v>13.5</v>
      </c>
      <c r="H121" s="55">
        <v>9</v>
      </c>
      <c r="I121" s="55">
        <v>7.5</v>
      </c>
      <c r="J121" s="55">
        <v>8</v>
      </c>
      <c r="K121" s="55">
        <v>8</v>
      </c>
      <c r="L121" s="55">
        <v>8</v>
      </c>
      <c r="M121" s="55">
        <v>11.5</v>
      </c>
      <c r="N121" s="55">
        <v>7.5</v>
      </c>
    </row>
    <row r="122" spans="1:14" s="39" customFormat="1" x14ac:dyDescent="0.25">
      <c r="A122" s="48" t="s">
        <v>461</v>
      </c>
      <c r="B122" s="65" t="s">
        <v>301</v>
      </c>
      <c r="C122" s="65" t="s">
        <v>37</v>
      </c>
      <c r="D122" s="49">
        <v>1071500</v>
      </c>
      <c r="E122" s="57">
        <v>0</v>
      </c>
      <c r="F122" s="71">
        <v>58.5</v>
      </c>
      <c r="G122" s="55">
        <v>10</v>
      </c>
      <c r="H122" s="55">
        <v>6.5</v>
      </c>
      <c r="I122" s="55">
        <v>7</v>
      </c>
      <c r="J122" s="55">
        <v>7</v>
      </c>
      <c r="K122" s="55">
        <v>6.5</v>
      </c>
      <c r="L122" s="55">
        <v>6</v>
      </c>
      <c r="M122" s="55">
        <v>8.5</v>
      </c>
      <c r="N122" s="55">
        <v>7</v>
      </c>
    </row>
    <row r="123" spans="1:14" s="39" customFormat="1" x14ac:dyDescent="0.25">
      <c r="A123" s="48" t="s">
        <v>462</v>
      </c>
      <c r="B123" s="65" t="s">
        <v>302</v>
      </c>
      <c r="C123" s="65" t="s">
        <v>30</v>
      </c>
      <c r="D123" s="49">
        <v>479000</v>
      </c>
      <c r="E123" s="57">
        <v>0</v>
      </c>
      <c r="F123" s="71">
        <v>55</v>
      </c>
      <c r="G123" s="55">
        <v>10.5</v>
      </c>
      <c r="H123" s="55">
        <v>6</v>
      </c>
      <c r="I123" s="55">
        <v>5.5</v>
      </c>
      <c r="J123" s="55">
        <v>5</v>
      </c>
      <c r="K123" s="55">
        <v>6.4</v>
      </c>
      <c r="L123" s="55">
        <v>6.4</v>
      </c>
      <c r="M123" s="55">
        <v>10.8</v>
      </c>
      <c r="N123" s="55">
        <v>4.4000000000000004</v>
      </c>
    </row>
    <row r="124" spans="1:14" s="39" customFormat="1" x14ac:dyDescent="0.25">
      <c r="A124" s="48" t="s">
        <v>463</v>
      </c>
      <c r="B124" s="65" t="s">
        <v>303</v>
      </c>
      <c r="C124" s="65" t="s">
        <v>30</v>
      </c>
      <c r="D124" s="49">
        <v>339000</v>
      </c>
      <c r="E124" s="57">
        <v>200000</v>
      </c>
      <c r="F124" s="71">
        <v>71</v>
      </c>
      <c r="G124" s="55">
        <v>14.5</v>
      </c>
      <c r="H124" s="55">
        <v>7</v>
      </c>
      <c r="I124" s="55">
        <v>7</v>
      </c>
      <c r="J124" s="55">
        <v>7</v>
      </c>
      <c r="K124" s="55">
        <v>7</v>
      </c>
      <c r="L124" s="55">
        <v>7</v>
      </c>
      <c r="M124" s="55">
        <v>14</v>
      </c>
      <c r="N124" s="55">
        <v>7.5</v>
      </c>
    </row>
    <row r="125" spans="1:14" s="39" customFormat="1" x14ac:dyDescent="0.25">
      <c r="A125" s="48" t="s">
        <v>464</v>
      </c>
      <c r="B125" s="65" t="s">
        <v>304</v>
      </c>
      <c r="C125" s="65" t="s">
        <v>20</v>
      </c>
      <c r="D125" s="49">
        <v>1613000</v>
      </c>
      <c r="E125" s="57">
        <v>1050000</v>
      </c>
      <c r="F125" s="71">
        <v>83.5</v>
      </c>
      <c r="G125" s="55">
        <v>18</v>
      </c>
      <c r="H125" s="55">
        <v>9</v>
      </c>
      <c r="I125" s="55">
        <v>7.5</v>
      </c>
      <c r="J125" s="55">
        <v>8.5</v>
      </c>
      <c r="K125" s="55">
        <v>8</v>
      </c>
      <c r="L125" s="55">
        <v>9</v>
      </c>
      <c r="M125" s="55">
        <v>15</v>
      </c>
      <c r="N125" s="55">
        <v>8.5</v>
      </c>
    </row>
    <row r="126" spans="1:14" s="39" customFormat="1" ht="30" x14ac:dyDescent="0.25">
      <c r="A126" s="48" t="s">
        <v>465</v>
      </c>
      <c r="B126" s="66" t="s">
        <v>305</v>
      </c>
      <c r="C126" s="65" t="s">
        <v>28</v>
      </c>
      <c r="D126" s="49">
        <v>360000</v>
      </c>
      <c r="E126" s="57">
        <v>185000</v>
      </c>
      <c r="F126" s="71">
        <v>84</v>
      </c>
      <c r="G126" s="55">
        <v>16</v>
      </c>
      <c r="H126" s="55">
        <v>9</v>
      </c>
      <c r="I126" s="55">
        <v>8.5</v>
      </c>
      <c r="J126" s="55">
        <v>8.5</v>
      </c>
      <c r="K126" s="55">
        <v>7.5</v>
      </c>
      <c r="L126" s="55">
        <v>10</v>
      </c>
      <c r="M126" s="55">
        <v>17.5</v>
      </c>
      <c r="N126" s="55">
        <v>7</v>
      </c>
    </row>
    <row r="127" spans="1:14" s="39" customFormat="1" x14ac:dyDescent="0.25">
      <c r="A127" s="48" t="s">
        <v>466</v>
      </c>
      <c r="B127" s="65" t="s">
        <v>306</v>
      </c>
      <c r="C127" s="65" t="s">
        <v>176</v>
      </c>
      <c r="D127" s="52">
        <v>1334500</v>
      </c>
      <c r="E127" s="57">
        <v>450000</v>
      </c>
      <c r="F127" s="71">
        <v>67.5</v>
      </c>
      <c r="G127" s="55">
        <v>13.5</v>
      </c>
      <c r="H127" s="55">
        <v>7.5</v>
      </c>
      <c r="I127" s="55">
        <v>7</v>
      </c>
      <c r="J127" s="55">
        <v>6</v>
      </c>
      <c r="K127" s="55">
        <v>8.5</v>
      </c>
      <c r="L127" s="55">
        <v>6.5</v>
      </c>
      <c r="M127" s="55">
        <v>13</v>
      </c>
      <c r="N127" s="55">
        <v>5.5</v>
      </c>
    </row>
    <row r="128" spans="1:14" s="39" customFormat="1" x14ac:dyDescent="0.25">
      <c r="A128" s="48" t="s">
        <v>467</v>
      </c>
      <c r="B128" s="65" t="s">
        <v>307</v>
      </c>
      <c r="C128" s="65" t="s">
        <v>177</v>
      </c>
      <c r="D128" s="49">
        <v>2106720</v>
      </c>
      <c r="E128" s="57">
        <v>500000</v>
      </c>
      <c r="F128" s="71">
        <v>64.5</v>
      </c>
      <c r="G128" s="55">
        <v>13.5</v>
      </c>
      <c r="H128" s="55">
        <v>7.5</v>
      </c>
      <c r="I128" s="55">
        <v>7</v>
      </c>
      <c r="J128" s="55">
        <v>7.5</v>
      </c>
      <c r="K128" s="55">
        <v>6.5</v>
      </c>
      <c r="L128" s="55">
        <v>6.5</v>
      </c>
      <c r="M128" s="55">
        <v>9</v>
      </c>
      <c r="N128" s="55">
        <v>7</v>
      </c>
    </row>
    <row r="129" spans="1:14" s="39" customFormat="1" ht="30" x14ac:dyDescent="0.25">
      <c r="A129" s="48" t="s">
        <v>468</v>
      </c>
      <c r="B129" s="65" t="s">
        <v>308</v>
      </c>
      <c r="C129" s="65" t="s">
        <v>178</v>
      </c>
      <c r="D129" s="49">
        <v>281000</v>
      </c>
      <c r="E129" s="57">
        <v>260000</v>
      </c>
      <c r="F129" s="71">
        <v>72.5</v>
      </c>
      <c r="G129" s="55">
        <v>15</v>
      </c>
      <c r="H129" s="55">
        <v>8</v>
      </c>
      <c r="I129" s="55">
        <v>7.5</v>
      </c>
      <c r="J129" s="55">
        <v>7</v>
      </c>
      <c r="K129" s="55">
        <v>7.5</v>
      </c>
      <c r="L129" s="55">
        <v>7</v>
      </c>
      <c r="M129" s="55">
        <v>16</v>
      </c>
      <c r="N129" s="55">
        <v>4.5</v>
      </c>
    </row>
    <row r="130" spans="1:14" s="39" customFormat="1" x14ac:dyDescent="0.25">
      <c r="A130" s="48" t="s">
        <v>469</v>
      </c>
      <c r="B130" s="66" t="s">
        <v>309</v>
      </c>
      <c r="C130" s="65" t="s">
        <v>43</v>
      </c>
      <c r="D130" s="49">
        <v>4326046.8</v>
      </c>
      <c r="E130" s="57">
        <v>300000</v>
      </c>
      <c r="F130" s="71">
        <v>66</v>
      </c>
      <c r="G130" s="55">
        <v>14</v>
      </c>
      <c r="H130" s="55">
        <v>6</v>
      </c>
      <c r="I130" s="55">
        <v>6.5</v>
      </c>
      <c r="J130" s="55">
        <v>6</v>
      </c>
      <c r="K130" s="55">
        <v>7.5</v>
      </c>
      <c r="L130" s="55">
        <v>7.5</v>
      </c>
      <c r="M130" s="55">
        <v>11</v>
      </c>
      <c r="N130" s="55">
        <v>7.5</v>
      </c>
    </row>
    <row r="131" spans="1:14" s="39" customFormat="1" ht="30" x14ac:dyDescent="0.25">
      <c r="A131" s="48" t="s">
        <v>470</v>
      </c>
      <c r="B131" s="66" t="s">
        <v>310</v>
      </c>
      <c r="C131" s="65" t="s">
        <v>59</v>
      </c>
      <c r="D131" s="49">
        <v>190000</v>
      </c>
      <c r="E131" s="57">
        <v>100000</v>
      </c>
      <c r="F131" s="71">
        <v>64</v>
      </c>
      <c r="G131" s="55">
        <v>13</v>
      </c>
      <c r="H131" s="55">
        <v>6</v>
      </c>
      <c r="I131" s="55">
        <v>5</v>
      </c>
      <c r="J131" s="55">
        <v>7</v>
      </c>
      <c r="K131" s="55">
        <v>6</v>
      </c>
      <c r="L131" s="55">
        <v>7</v>
      </c>
      <c r="M131" s="55">
        <v>13</v>
      </c>
      <c r="N131" s="55">
        <v>7</v>
      </c>
    </row>
    <row r="132" spans="1:14" s="39" customFormat="1" ht="30" x14ac:dyDescent="0.25">
      <c r="A132" s="48" t="s">
        <v>471</v>
      </c>
      <c r="B132" s="66" t="s">
        <v>311</v>
      </c>
      <c r="C132" s="65" t="s">
        <v>82</v>
      </c>
      <c r="D132" s="49">
        <v>2109000</v>
      </c>
      <c r="E132" s="57">
        <v>0</v>
      </c>
      <c r="F132" s="71">
        <v>58.5</v>
      </c>
      <c r="G132" s="55">
        <v>9.5</v>
      </c>
      <c r="H132" s="55">
        <v>7</v>
      </c>
      <c r="I132" s="55">
        <v>6.5</v>
      </c>
      <c r="J132" s="55">
        <v>6</v>
      </c>
      <c r="K132" s="55">
        <v>6.5</v>
      </c>
      <c r="L132" s="55">
        <v>8</v>
      </c>
      <c r="M132" s="55">
        <v>8.5</v>
      </c>
      <c r="N132" s="55">
        <v>6.5</v>
      </c>
    </row>
    <row r="133" spans="1:14" s="39" customFormat="1" x14ac:dyDescent="0.25">
      <c r="A133" s="48" t="s">
        <v>472</v>
      </c>
      <c r="B133" s="66" t="s">
        <v>312</v>
      </c>
      <c r="C133" s="65" t="s">
        <v>179</v>
      </c>
      <c r="D133" s="49">
        <v>837985</v>
      </c>
      <c r="E133" s="57">
        <v>500000</v>
      </c>
      <c r="F133" s="71">
        <v>79</v>
      </c>
      <c r="G133" s="55">
        <v>17.5</v>
      </c>
      <c r="H133" s="55">
        <v>8</v>
      </c>
      <c r="I133" s="55">
        <v>7</v>
      </c>
      <c r="J133" s="55">
        <v>8</v>
      </c>
      <c r="K133" s="55">
        <v>4.5</v>
      </c>
      <c r="L133" s="55">
        <v>8.5</v>
      </c>
      <c r="M133" s="55">
        <v>18.5</v>
      </c>
      <c r="N133" s="55">
        <v>7</v>
      </c>
    </row>
    <row r="134" spans="1:14" s="39" customFormat="1" x14ac:dyDescent="0.25">
      <c r="A134" s="48" t="s">
        <v>473</v>
      </c>
      <c r="B134" s="65" t="s">
        <v>313</v>
      </c>
      <c r="C134" s="65" t="s">
        <v>180</v>
      </c>
      <c r="D134" s="49">
        <v>481500</v>
      </c>
      <c r="E134" s="57">
        <v>420000</v>
      </c>
      <c r="F134" s="71">
        <v>76.5</v>
      </c>
      <c r="G134" s="55">
        <v>15</v>
      </c>
      <c r="H134" s="55">
        <v>8</v>
      </c>
      <c r="I134" s="55">
        <v>7.5</v>
      </c>
      <c r="J134" s="55">
        <v>8</v>
      </c>
      <c r="K134" s="55">
        <v>6.5</v>
      </c>
      <c r="L134" s="55">
        <v>8</v>
      </c>
      <c r="M134" s="55">
        <v>16</v>
      </c>
      <c r="N134" s="55">
        <v>7.5</v>
      </c>
    </row>
    <row r="135" spans="1:14" s="39" customFormat="1" x14ac:dyDescent="0.25">
      <c r="A135" s="48" t="s">
        <v>474</v>
      </c>
      <c r="B135" s="65" t="s">
        <v>314</v>
      </c>
      <c r="C135" s="65" t="s">
        <v>39</v>
      </c>
      <c r="D135" s="49">
        <v>292250</v>
      </c>
      <c r="E135" s="57">
        <v>250000</v>
      </c>
      <c r="F135" s="71">
        <v>79.5</v>
      </c>
      <c r="G135" s="55">
        <v>13</v>
      </c>
      <c r="H135" s="55">
        <v>8</v>
      </c>
      <c r="I135" s="55">
        <v>8.5</v>
      </c>
      <c r="J135" s="55">
        <v>9</v>
      </c>
      <c r="K135" s="55">
        <v>9</v>
      </c>
      <c r="L135" s="55">
        <v>9.5</v>
      </c>
      <c r="M135" s="55">
        <v>14.5</v>
      </c>
      <c r="N135" s="55">
        <v>8</v>
      </c>
    </row>
    <row r="136" spans="1:14" s="39" customFormat="1" x14ac:dyDescent="0.25">
      <c r="A136" s="48" t="s">
        <v>475</v>
      </c>
      <c r="B136" s="65" t="s">
        <v>315</v>
      </c>
      <c r="C136" s="65" t="s">
        <v>39</v>
      </c>
      <c r="D136" s="49">
        <v>874940</v>
      </c>
      <c r="E136" s="57">
        <v>400000</v>
      </c>
      <c r="F136" s="71">
        <v>71</v>
      </c>
      <c r="G136" s="55">
        <v>15</v>
      </c>
      <c r="H136" s="55">
        <v>7.5</v>
      </c>
      <c r="I136" s="55">
        <v>7.5</v>
      </c>
      <c r="J136" s="55">
        <v>7</v>
      </c>
      <c r="K136" s="55">
        <v>7.5</v>
      </c>
      <c r="L136" s="55">
        <v>7.5</v>
      </c>
      <c r="M136" s="55">
        <v>12.5</v>
      </c>
      <c r="N136" s="55">
        <v>6.5</v>
      </c>
    </row>
    <row r="137" spans="1:14" s="39" customFormat="1" ht="30" x14ac:dyDescent="0.25">
      <c r="A137" s="48" t="s">
        <v>476</v>
      </c>
      <c r="B137" s="65" t="s">
        <v>316</v>
      </c>
      <c r="C137" s="65" t="s">
        <v>181</v>
      </c>
      <c r="D137" s="49">
        <v>338000</v>
      </c>
      <c r="E137" s="57">
        <v>250000</v>
      </c>
      <c r="F137" s="71">
        <v>68.5</v>
      </c>
      <c r="G137" s="55">
        <v>15</v>
      </c>
      <c r="H137" s="55">
        <v>7</v>
      </c>
      <c r="I137" s="55">
        <v>7</v>
      </c>
      <c r="J137" s="55">
        <v>5</v>
      </c>
      <c r="K137" s="55">
        <v>7</v>
      </c>
      <c r="L137" s="55">
        <v>7.5</v>
      </c>
      <c r="M137" s="55">
        <v>13.5</v>
      </c>
      <c r="N137" s="55">
        <v>6.5</v>
      </c>
    </row>
    <row r="138" spans="1:14" s="39" customFormat="1" x14ac:dyDescent="0.25">
      <c r="A138" s="48" t="s">
        <v>477</v>
      </c>
      <c r="B138" s="65" t="s">
        <v>317</v>
      </c>
      <c r="C138" s="65" t="s">
        <v>181</v>
      </c>
      <c r="D138" s="49">
        <v>439750</v>
      </c>
      <c r="E138" s="57">
        <v>300000</v>
      </c>
      <c r="F138" s="71">
        <v>71.5</v>
      </c>
      <c r="G138" s="55">
        <v>14.5</v>
      </c>
      <c r="H138" s="55">
        <v>7</v>
      </c>
      <c r="I138" s="55">
        <v>7</v>
      </c>
      <c r="J138" s="55">
        <v>6.5</v>
      </c>
      <c r="K138" s="55">
        <v>8</v>
      </c>
      <c r="L138" s="55">
        <v>7.5</v>
      </c>
      <c r="M138" s="55">
        <v>14</v>
      </c>
      <c r="N138" s="55">
        <v>7</v>
      </c>
    </row>
    <row r="139" spans="1:14" s="39" customFormat="1" ht="30" x14ac:dyDescent="0.25">
      <c r="A139" s="48" t="s">
        <v>478</v>
      </c>
      <c r="B139" s="66" t="s">
        <v>318</v>
      </c>
      <c r="C139" s="65" t="s">
        <v>182</v>
      </c>
      <c r="D139" s="49">
        <v>1615695</v>
      </c>
      <c r="E139" s="58">
        <v>299000</v>
      </c>
      <c r="F139" s="71">
        <v>62</v>
      </c>
      <c r="G139" s="55">
        <v>11.5</v>
      </c>
      <c r="H139" s="55">
        <v>6.5</v>
      </c>
      <c r="I139" s="55">
        <v>8</v>
      </c>
      <c r="J139" s="55">
        <v>6</v>
      </c>
      <c r="K139" s="55">
        <v>6.5</v>
      </c>
      <c r="L139" s="55">
        <v>7</v>
      </c>
      <c r="M139" s="55">
        <v>10.5</v>
      </c>
      <c r="N139" s="55">
        <v>6</v>
      </c>
    </row>
    <row r="140" spans="1:14" s="39" customFormat="1" x14ac:dyDescent="0.25">
      <c r="A140" s="48" t="s">
        <v>479</v>
      </c>
      <c r="B140" s="66" t="s">
        <v>319</v>
      </c>
      <c r="C140" s="65" t="s">
        <v>36</v>
      </c>
      <c r="D140" s="49">
        <v>745000</v>
      </c>
      <c r="E140" s="57">
        <v>400000</v>
      </c>
      <c r="F140" s="71">
        <v>82.5</v>
      </c>
      <c r="G140" s="55">
        <v>17</v>
      </c>
      <c r="H140" s="55">
        <v>8.5</v>
      </c>
      <c r="I140" s="55">
        <v>7.5</v>
      </c>
      <c r="J140" s="55">
        <v>9</v>
      </c>
      <c r="K140" s="55">
        <v>8.5</v>
      </c>
      <c r="L140" s="55">
        <v>8.5</v>
      </c>
      <c r="M140" s="55">
        <v>14</v>
      </c>
      <c r="N140" s="55">
        <v>9.5</v>
      </c>
    </row>
    <row r="141" spans="1:14" s="39" customFormat="1" x14ac:dyDescent="0.25">
      <c r="A141" s="48" t="s">
        <v>480</v>
      </c>
      <c r="B141" s="65" t="s">
        <v>320</v>
      </c>
      <c r="C141" s="65" t="s">
        <v>78</v>
      </c>
      <c r="D141" s="49">
        <v>855500</v>
      </c>
      <c r="E141" s="57">
        <v>700000</v>
      </c>
      <c r="F141" s="71">
        <v>84</v>
      </c>
      <c r="G141" s="55">
        <v>17</v>
      </c>
      <c r="H141" s="55">
        <v>9</v>
      </c>
      <c r="I141" s="55">
        <v>8</v>
      </c>
      <c r="J141" s="55">
        <v>8.5</v>
      </c>
      <c r="K141" s="55">
        <v>8.5</v>
      </c>
      <c r="L141" s="55">
        <v>9</v>
      </c>
      <c r="M141" s="55">
        <v>15.5</v>
      </c>
      <c r="N141" s="55">
        <v>8.5</v>
      </c>
    </row>
    <row r="142" spans="1:14" s="39" customFormat="1" ht="30" x14ac:dyDescent="0.25">
      <c r="A142" s="48" t="s">
        <v>481</v>
      </c>
      <c r="B142" s="66" t="s">
        <v>321</v>
      </c>
      <c r="C142" s="65" t="s">
        <v>22</v>
      </c>
      <c r="D142" s="49">
        <v>2291430</v>
      </c>
      <c r="E142" s="57">
        <v>700000</v>
      </c>
      <c r="F142" s="71">
        <v>69.5</v>
      </c>
      <c r="G142" s="55">
        <v>11</v>
      </c>
      <c r="H142" s="55">
        <v>7</v>
      </c>
      <c r="I142" s="55">
        <v>7.5</v>
      </c>
      <c r="J142" s="55">
        <v>8.5</v>
      </c>
      <c r="K142" s="55">
        <v>7.5</v>
      </c>
      <c r="L142" s="55">
        <v>10</v>
      </c>
      <c r="M142" s="55">
        <v>10.5</v>
      </c>
      <c r="N142" s="55">
        <v>7.5</v>
      </c>
    </row>
    <row r="143" spans="1:14" s="39" customFormat="1" x14ac:dyDescent="0.25">
      <c r="A143" s="48" t="s">
        <v>482</v>
      </c>
      <c r="B143" s="66" t="s">
        <v>322</v>
      </c>
      <c r="C143" s="65" t="s">
        <v>22</v>
      </c>
      <c r="D143" s="49">
        <v>2939900</v>
      </c>
      <c r="E143" s="58">
        <v>1050000</v>
      </c>
      <c r="F143" s="71">
        <v>78</v>
      </c>
      <c r="G143" s="55">
        <v>14</v>
      </c>
      <c r="H143" s="55">
        <v>7.5</v>
      </c>
      <c r="I143" s="55">
        <v>8.5</v>
      </c>
      <c r="J143" s="55">
        <v>8</v>
      </c>
      <c r="K143" s="55">
        <v>9</v>
      </c>
      <c r="L143" s="55">
        <v>9</v>
      </c>
      <c r="M143" s="55">
        <v>13.5</v>
      </c>
      <c r="N143" s="55">
        <v>8.5</v>
      </c>
    </row>
    <row r="144" spans="1:14" s="39" customFormat="1" x14ac:dyDescent="0.25">
      <c r="A144" s="48" t="s">
        <v>483</v>
      </c>
      <c r="B144" s="65" t="s">
        <v>323</v>
      </c>
      <c r="C144" s="65" t="s">
        <v>42</v>
      </c>
      <c r="D144" s="49">
        <v>762300</v>
      </c>
      <c r="E144" s="57">
        <v>80000</v>
      </c>
      <c r="F144" s="71">
        <v>62.5</v>
      </c>
      <c r="G144" s="55">
        <v>14.5</v>
      </c>
      <c r="H144" s="55">
        <v>8</v>
      </c>
      <c r="I144" s="55">
        <v>7</v>
      </c>
      <c r="J144" s="55">
        <v>4.5</v>
      </c>
      <c r="K144" s="55">
        <v>6.5</v>
      </c>
      <c r="L144" s="55">
        <v>8</v>
      </c>
      <c r="M144" s="55">
        <v>8.5</v>
      </c>
      <c r="N144" s="55">
        <v>5.5</v>
      </c>
    </row>
    <row r="145" spans="1:14" s="39" customFormat="1" x14ac:dyDescent="0.25">
      <c r="A145" s="48" t="s">
        <v>484</v>
      </c>
      <c r="B145" s="65" t="s">
        <v>324</v>
      </c>
      <c r="C145" s="65" t="s">
        <v>80</v>
      </c>
      <c r="D145" s="49">
        <v>515100</v>
      </c>
      <c r="E145" s="57">
        <v>250000</v>
      </c>
      <c r="F145" s="71">
        <v>68</v>
      </c>
      <c r="G145" s="55">
        <v>12</v>
      </c>
      <c r="H145" s="55">
        <v>7.5</v>
      </c>
      <c r="I145" s="55">
        <v>7</v>
      </c>
      <c r="J145" s="55">
        <v>7</v>
      </c>
      <c r="K145" s="55">
        <v>7</v>
      </c>
      <c r="L145" s="55">
        <v>7.5</v>
      </c>
      <c r="M145" s="55">
        <v>12</v>
      </c>
      <c r="N145" s="55">
        <v>8</v>
      </c>
    </row>
    <row r="146" spans="1:14" s="39" customFormat="1" x14ac:dyDescent="0.25">
      <c r="A146" s="48" t="s">
        <v>485</v>
      </c>
      <c r="B146" s="65" t="s">
        <v>325</v>
      </c>
      <c r="C146" s="65" t="s">
        <v>183</v>
      </c>
      <c r="D146" s="49">
        <v>1045000</v>
      </c>
      <c r="E146" s="57">
        <v>780000</v>
      </c>
      <c r="F146" s="71">
        <v>76.5</v>
      </c>
      <c r="G146" s="55">
        <v>15.5</v>
      </c>
      <c r="H146" s="55">
        <v>7.5</v>
      </c>
      <c r="I146" s="55">
        <v>7.5</v>
      </c>
      <c r="J146" s="55">
        <v>6</v>
      </c>
      <c r="K146" s="55">
        <v>9</v>
      </c>
      <c r="L146" s="55">
        <v>8.5</v>
      </c>
      <c r="M146" s="55">
        <v>16</v>
      </c>
      <c r="N146" s="55">
        <v>6.5</v>
      </c>
    </row>
    <row r="147" spans="1:14" s="39" customFormat="1" x14ac:dyDescent="0.25">
      <c r="A147" s="48" t="s">
        <v>486</v>
      </c>
      <c r="B147" s="65" t="s">
        <v>326</v>
      </c>
      <c r="C147" s="65" t="s">
        <v>25</v>
      </c>
      <c r="D147" s="49">
        <v>1400000</v>
      </c>
      <c r="E147" s="57">
        <v>650000</v>
      </c>
      <c r="F147" s="71">
        <v>68</v>
      </c>
      <c r="G147" s="55">
        <v>14</v>
      </c>
      <c r="H147" s="55">
        <v>7.5</v>
      </c>
      <c r="I147" s="55">
        <v>7</v>
      </c>
      <c r="J147" s="55">
        <v>6</v>
      </c>
      <c r="K147" s="55">
        <v>7</v>
      </c>
      <c r="L147" s="55">
        <v>8</v>
      </c>
      <c r="M147" s="55">
        <v>11.5</v>
      </c>
      <c r="N147" s="55">
        <v>7</v>
      </c>
    </row>
    <row r="148" spans="1:14" s="39" customFormat="1" x14ac:dyDescent="0.25">
      <c r="A148" s="48" t="s">
        <v>487</v>
      </c>
      <c r="B148" s="65" t="s">
        <v>327</v>
      </c>
      <c r="C148" s="65" t="s">
        <v>25</v>
      </c>
      <c r="D148" s="49">
        <v>150000</v>
      </c>
      <c r="E148" s="57">
        <v>0</v>
      </c>
      <c r="F148" s="71">
        <v>58</v>
      </c>
      <c r="G148" s="55">
        <v>10</v>
      </c>
      <c r="H148" s="55">
        <v>5</v>
      </c>
      <c r="I148" s="55">
        <v>6</v>
      </c>
      <c r="J148" s="55">
        <v>6.5</v>
      </c>
      <c r="K148" s="55">
        <v>5.5</v>
      </c>
      <c r="L148" s="55">
        <v>6</v>
      </c>
      <c r="M148" s="55">
        <v>12.5</v>
      </c>
      <c r="N148" s="55">
        <v>6.5</v>
      </c>
    </row>
    <row r="149" spans="1:14" s="39" customFormat="1" x14ac:dyDescent="0.25">
      <c r="A149" s="48" t="s">
        <v>488</v>
      </c>
      <c r="B149" s="66" t="s">
        <v>328</v>
      </c>
      <c r="C149" s="65" t="s">
        <v>184</v>
      </c>
      <c r="D149" s="49">
        <v>624858</v>
      </c>
      <c r="E149" s="57">
        <v>253000</v>
      </c>
      <c r="F149" s="71">
        <v>60</v>
      </c>
      <c r="G149" s="55">
        <v>11</v>
      </c>
      <c r="H149" s="55">
        <v>4.5</v>
      </c>
      <c r="I149" s="55">
        <v>5</v>
      </c>
      <c r="J149" s="55">
        <v>6.5</v>
      </c>
      <c r="K149" s="55">
        <v>5.5</v>
      </c>
      <c r="L149" s="55">
        <v>9</v>
      </c>
      <c r="M149" s="55">
        <v>14</v>
      </c>
      <c r="N149" s="55">
        <v>4.5</v>
      </c>
    </row>
    <row r="150" spans="1:14" s="39" customFormat="1" ht="45" x14ac:dyDescent="0.25">
      <c r="A150" s="48" t="s">
        <v>489</v>
      </c>
      <c r="B150" s="65" t="s">
        <v>329</v>
      </c>
      <c r="C150" s="65" t="s">
        <v>67</v>
      </c>
      <c r="D150" s="49">
        <v>1001160</v>
      </c>
      <c r="E150" s="57">
        <v>390000</v>
      </c>
      <c r="F150" s="71">
        <v>60</v>
      </c>
      <c r="G150" s="55">
        <v>12.3</v>
      </c>
      <c r="H150" s="55">
        <v>6.7</v>
      </c>
      <c r="I150" s="55">
        <v>6.7</v>
      </c>
      <c r="J150" s="55">
        <v>5.3</v>
      </c>
      <c r="K150" s="55">
        <v>7.7</v>
      </c>
      <c r="L150" s="55">
        <v>7</v>
      </c>
      <c r="M150" s="55">
        <v>9</v>
      </c>
      <c r="N150" s="55">
        <v>5.3</v>
      </c>
    </row>
    <row r="151" spans="1:14" s="39" customFormat="1" x14ac:dyDescent="0.25">
      <c r="A151" s="48" t="s">
        <v>490</v>
      </c>
      <c r="B151" s="65" t="s">
        <v>330</v>
      </c>
      <c r="C151" s="65" t="s">
        <v>38</v>
      </c>
      <c r="D151" s="49">
        <v>575535</v>
      </c>
      <c r="E151" s="57">
        <v>350000</v>
      </c>
      <c r="F151" s="71">
        <v>61.5</v>
      </c>
      <c r="G151" s="55">
        <v>10.5</v>
      </c>
      <c r="H151" s="55">
        <v>6.5</v>
      </c>
      <c r="I151" s="55">
        <v>6.5</v>
      </c>
      <c r="J151" s="55">
        <v>7.5</v>
      </c>
      <c r="K151" s="55">
        <v>7</v>
      </c>
      <c r="L151" s="55">
        <v>8</v>
      </c>
      <c r="M151" s="55">
        <v>12</v>
      </c>
      <c r="N151" s="55">
        <v>3.5</v>
      </c>
    </row>
    <row r="152" spans="1:14" s="39" customFormat="1" x14ac:dyDescent="0.25">
      <c r="A152" s="48" t="s">
        <v>505</v>
      </c>
      <c r="B152" s="65" t="s">
        <v>504</v>
      </c>
      <c r="C152" s="65" t="s">
        <v>58</v>
      </c>
      <c r="D152" s="49">
        <v>1307000</v>
      </c>
      <c r="E152" s="57">
        <v>800000</v>
      </c>
      <c r="F152" s="72">
        <f>SUM(G152:N152)</f>
        <v>68</v>
      </c>
      <c r="G152" s="55">
        <v>14</v>
      </c>
      <c r="H152" s="55">
        <v>6.5</v>
      </c>
      <c r="I152" s="55">
        <v>7</v>
      </c>
      <c r="J152" s="55">
        <v>7.5</v>
      </c>
      <c r="K152" s="55">
        <v>8.5</v>
      </c>
      <c r="L152" s="55">
        <v>8</v>
      </c>
      <c r="M152" s="55">
        <v>12.5</v>
      </c>
      <c r="N152" s="55">
        <v>4</v>
      </c>
    </row>
    <row r="153" spans="1:14" s="39" customFormat="1" ht="30" x14ac:dyDescent="0.25">
      <c r="A153" s="48" t="s">
        <v>491</v>
      </c>
      <c r="B153" s="65" t="s">
        <v>331</v>
      </c>
      <c r="C153" s="65" t="s">
        <v>44</v>
      </c>
      <c r="D153" s="49">
        <v>517000</v>
      </c>
      <c r="E153" s="57">
        <v>450000</v>
      </c>
      <c r="F153" s="71">
        <v>78.5</v>
      </c>
      <c r="G153" s="55">
        <v>14</v>
      </c>
      <c r="H153" s="55">
        <v>8.5</v>
      </c>
      <c r="I153" s="55">
        <v>8.5</v>
      </c>
      <c r="J153" s="55">
        <v>8</v>
      </c>
      <c r="K153" s="55">
        <v>9</v>
      </c>
      <c r="L153" s="55">
        <v>9.5</v>
      </c>
      <c r="M153" s="55">
        <v>12.5</v>
      </c>
      <c r="N153" s="55">
        <v>8.5</v>
      </c>
    </row>
    <row r="154" spans="1:14" s="39" customFormat="1" x14ac:dyDescent="0.25">
      <c r="A154" s="48" t="s">
        <v>492</v>
      </c>
      <c r="B154" s="65" t="s">
        <v>332</v>
      </c>
      <c r="C154" s="65" t="s">
        <v>185</v>
      </c>
      <c r="D154" s="49">
        <v>587700</v>
      </c>
      <c r="E154" s="57">
        <v>0</v>
      </c>
      <c r="F154" s="71">
        <v>48.5</v>
      </c>
      <c r="G154" s="55">
        <v>11</v>
      </c>
      <c r="H154" s="55">
        <v>6.5</v>
      </c>
      <c r="I154" s="55">
        <v>5</v>
      </c>
      <c r="J154" s="55">
        <v>3</v>
      </c>
      <c r="K154" s="55">
        <v>5</v>
      </c>
      <c r="L154" s="55">
        <v>1.5</v>
      </c>
      <c r="M154" s="55">
        <v>10</v>
      </c>
      <c r="N154" s="55">
        <v>6.5</v>
      </c>
    </row>
    <row r="155" spans="1:14" s="39" customFormat="1" x14ac:dyDescent="0.25">
      <c r="A155" s="48" t="s">
        <v>493</v>
      </c>
      <c r="B155" s="66" t="s">
        <v>333</v>
      </c>
      <c r="C155" s="65" t="s">
        <v>186</v>
      </c>
      <c r="D155" s="49">
        <v>385200</v>
      </c>
      <c r="E155" s="57">
        <v>0</v>
      </c>
      <c r="F155" s="71">
        <v>56.333333333333336</v>
      </c>
      <c r="G155" s="55">
        <v>9.3000000000000007</v>
      </c>
      <c r="H155" s="55">
        <v>7</v>
      </c>
      <c r="I155" s="55">
        <v>6</v>
      </c>
      <c r="J155" s="55">
        <v>7</v>
      </c>
      <c r="K155" s="55">
        <v>4.3</v>
      </c>
      <c r="L155" s="55">
        <v>5</v>
      </c>
      <c r="M155" s="55">
        <v>14.3</v>
      </c>
      <c r="N155" s="55">
        <v>3.4</v>
      </c>
    </row>
    <row r="156" spans="1:14" s="39" customFormat="1" x14ac:dyDescent="0.25">
      <c r="A156" s="48" t="s">
        <v>494</v>
      </c>
      <c r="B156" s="66" t="s">
        <v>334</v>
      </c>
      <c r="C156" s="65" t="s">
        <v>41</v>
      </c>
      <c r="D156" s="49">
        <v>213370</v>
      </c>
      <c r="E156" s="57">
        <v>105000</v>
      </c>
      <c r="F156" s="71">
        <v>78</v>
      </c>
      <c r="G156" s="55">
        <v>15.5</v>
      </c>
      <c r="H156" s="55">
        <v>6.5</v>
      </c>
      <c r="I156" s="55">
        <v>7</v>
      </c>
      <c r="J156" s="55">
        <v>8</v>
      </c>
      <c r="K156" s="55">
        <v>7.5</v>
      </c>
      <c r="L156" s="55">
        <v>8.5</v>
      </c>
      <c r="M156" s="55">
        <v>17.5</v>
      </c>
      <c r="N156" s="55">
        <v>7.5</v>
      </c>
    </row>
    <row r="157" spans="1:14" s="39" customFormat="1" x14ac:dyDescent="0.25">
      <c r="A157" s="48" t="s">
        <v>495</v>
      </c>
      <c r="B157" s="66" t="s">
        <v>335</v>
      </c>
      <c r="C157" s="65" t="s">
        <v>61</v>
      </c>
      <c r="D157" s="49">
        <v>3819762</v>
      </c>
      <c r="E157" s="57">
        <v>0</v>
      </c>
      <c r="F157" s="71">
        <v>54</v>
      </c>
      <c r="G157" s="55">
        <v>9</v>
      </c>
      <c r="H157" s="55">
        <v>5</v>
      </c>
      <c r="I157" s="55">
        <v>6</v>
      </c>
      <c r="J157" s="55">
        <v>6.5</v>
      </c>
      <c r="K157" s="55">
        <v>5.5</v>
      </c>
      <c r="L157" s="55">
        <v>6.5</v>
      </c>
      <c r="M157" s="55">
        <v>9</v>
      </c>
      <c r="N157" s="55">
        <v>6.5</v>
      </c>
    </row>
    <row r="158" spans="1:14" s="39" customFormat="1" x14ac:dyDescent="0.25">
      <c r="A158" s="48" t="s">
        <v>496</v>
      </c>
      <c r="B158" s="65" t="s">
        <v>336</v>
      </c>
      <c r="C158" s="65" t="s">
        <v>187</v>
      </c>
      <c r="D158" s="49">
        <v>223040</v>
      </c>
      <c r="E158" s="57">
        <v>190000</v>
      </c>
      <c r="F158" s="71">
        <v>66.333333333333329</v>
      </c>
      <c r="G158" s="55">
        <v>13.3</v>
      </c>
      <c r="H158" s="55">
        <v>6</v>
      </c>
      <c r="I158" s="55">
        <v>6.3</v>
      </c>
      <c r="J158" s="55">
        <v>7.3</v>
      </c>
      <c r="K158" s="55">
        <v>7</v>
      </c>
      <c r="L158" s="55">
        <v>6.4</v>
      </c>
      <c r="M158" s="55">
        <v>13.7</v>
      </c>
      <c r="N158" s="55">
        <v>6.3</v>
      </c>
    </row>
    <row r="159" spans="1:14" s="39" customFormat="1" ht="30" x14ac:dyDescent="0.25">
      <c r="A159" s="48" t="s">
        <v>497</v>
      </c>
      <c r="B159" s="65" t="s">
        <v>337</v>
      </c>
      <c r="C159" s="65" t="s">
        <v>66</v>
      </c>
      <c r="D159" s="49">
        <v>225796</v>
      </c>
      <c r="E159" s="57">
        <v>0</v>
      </c>
      <c r="F159" s="71">
        <v>59</v>
      </c>
      <c r="G159" s="55">
        <v>11</v>
      </c>
      <c r="H159" s="55">
        <v>4.5</v>
      </c>
      <c r="I159" s="55">
        <v>5.5</v>
      </c>
      <c r="J159" s="55">
        <v>6.5</v>
      </c>
      <c r="K159" s="55">
        <v>5.5</v>
      </c>
      <c r="L159" s="55">
        <v>9</v>
      </c>
      <c r="M159" s="55">
        <v>10</v>
      </c>
      <c r="N159" s="55">
        <v>7</v>
      </c>
    </row>
    <row r="160" spans="1:14" x14ac:dyDescent="0.25">
      <c r="A160" s="48" t="s">
        <v>498</v>
      </c>
      <c r="B160" s="65" t="s">
        <v>338</v>
      </c>
      <c r="C160" s="65" t="s">
        <v>63</v>
      </c>
      <c r="D160" s="49">
        <v>1005700</v>
      </c>
      <c r="E160" s="57">
        <v>150000</v>
      </c>
      <c r="F160" s="71">
        <v>63</v>
      </c>
      <c r="G160" s="55">
        <v>10.5</v>
      </c>
      <c r="H160" s="55">
        <v>7</v>
      </c>
      <c r="I160" s="55">
        <v>7.5</v>
      </c>
      <c r="J160" s="55">
        <v>7.5</v>
      </c>
      <c r="K160" s="55">
        <v>7.5</v>
      </c>
      <c r="L160" s="55">
        <v>8.5</v>
      </c>
      <c r="M160" s="55">
        <v>7</v>
      </c>
      <c r="N160" s="55">
        <v>7.5</v>
      </c>
    </row>
    <row r="161" spans="1:14" x14ac:dyDescent="0.25">
      <c r="A161" s="48" t="s">
        <v>499</v>
      </c>
      <c r="B161" s="66" t="s">
        <v>339</v>
      </c>
      <c r="C161" s="65" t="s">
        <v>49</v>
      </c>
      <c r="D161" s="49">
        <v>595000</v>
      </c>
      <c r="E161" s="58">
        <v>550000</v>
      </c>
      <c r="F161" s="71">
        <v>83.5</v>
      </c>
      <c r="G161" s="55">
        <v>17</v>
      </c>
      <c r="H161" s="55">
        <v>8.5</v>
      </c>
      <c r="I161" s="55">
        <v>7.5</v>
      </c>
      <c r="J161" s="55">
        <v>8.5</v>
      </c>
      <c r="K161" s="55">
        <v>8.5</v>
      </c>
      <c r="L161" s="55">
        <v>8</v>
      </c>
      <c r="M161" s="55">
        <v>17.5</v>
      </c>
      <c r="N161" s="55">
        <v>8</v>
      </c>
    </row>
    <row r="162" spans="1:14" ht="30" x14ac:dyDescent="0.25">
      <c r="A162" s="48" t="s">
        <v>500</v>
      </c>
      <c r="B162" s="66" t="s">
        <v>340</v>
      </c>
      <c r="C162" s="65" t="s">
        <v>188</v>
      </c>
      <c r="D162" s="49">
        <v>807000</v>
      </c>
      <c r="E162" s="57">
        <v>750000</v>
      </c>
      <c r="F162" s="71">
        <v>90</v>
      </c>
      <c r="G162" s="55">
        <v>19.5</v>
      </c>
      <c r="H162" s="55">
        <v>8</v>
      </c>
      <c r="I162" s="55">
        <v>9.5</v>
      </c>
      <c r="J162" s="55">
        <v>7.5</v>
      </c>
      <c r="K162" s="55">
        <v>9</v>
      </c>
      <c r="L162" s="55">
        <v>9.5</v>
      </c>
      <c r="M162" s="55">
        <v>18</v>
      </c>
      <c r="N162" s="55">
        <v>9</v>
      </c>
    </row>
    <row r="163" spans="1:14" x14ac:dyDescent="0.25">
      <c r="A163" s="48" t="s">
        <v>501</v>
      </c>
      <c r="B163" s="65" t="s">
        <v>341</v>
      </c>
      <c r="C163" s="65" t="s">
        <v>57</v>
      </c>
      <c r="D163" s="49">
        <v>417107</v>
      </c>
      <c r="E163" s="57">
        <v>300000</v>
      </c>
      <c r="F163" s="71">
        <v>71</v>
      </c>
      <c r="G163" s="55">
        <v>12.5</v>
      </c>
      <c r="H163" s="55">
        <v>8.5</v>
      </c>
      <c r="I163" s="55">
        <v>8</v>
      </c>
      <c r="J163" s="55">
        <v>7.5</v>
      </c>
      <c r="K163" s="55">
        <v>8.5</v>
      </c>
      <c r="L163" s="55">
        <v>8</v>
      </c>
      <c r="M163" s="55">
        <v>11</v>
      </c>
      <c r="N163" s="55">
        <v>7</v>
      </c>
    </row>
    <row r="164" spans="1:14" ht="30" x14ac:dyDescent="0.25">
      <c r="A164" s="48" t="s">
        <v>502</v>
      </c>
      <c r="B164" s="65" t="s">
        <v>342</v>
      </c>
      <c r="C164" s="65" t="s">
        <v>57</v>
      </c>
      <c r="D164" s="49">
        <v>983000</v>
      </c>
      <c r="E164" s="57">
        <v>800000</v>
      </c>
      <c r="F164" s="71">
        <v>71.666666666666671</v>
      </c>
      <c r="G164" s="55">
        <v>15</v>
      </c>
      <c r="H164" s="55">
        <v>8</v>
      </c>
      <c r="I164" s="55">
        <v>6</v>
      </c>
      <c r="J164" s="55">
        <v>7</v>
      </c>
      <c r="K164" s="55">
        <v>6.4</v>
      </c>
      <c r="L164" s="55">
        <v>8</v>
      </c>
      <c r="M164" s="55">
        <v>15</v>
      </c>
      <c r="N164" s="55">
        <v>6.3</v>
      </c>
    </row>
    <row r="165" spans="1:14" ht="30" x14ac:dyDescent="0.25">
      <c r="A165" s="48" t="s">
        <v>503</v>
      </c>
      <c r="B165" s="66" t="s">
        <v>343</v>
      </c>
      <c r="C165" s="65" t="s">
        <v>57</v>
      </c>
      <c r="D165" s="49">
        <v>800000</v>
      </c>
      <c r="E165" s="57">
        <v>380000</v>
      </c>
      <c r="F165" s="71">
        <v>60.333333333333336</v>
      </c>
      <c r="G165" s="55">
        <v>12.5</v>
      </c>
      <c r="H165" s="55">
        <v>7</v>
      </c>
      <c r="I165" s="55">
        <v>5.5</v>
      </c>
      <c r="J165" s="55">
        <v>6</v>
      </c>
      <c r="K165" s="55">
        <v>6.3</v>
      </c>
      <c r="L165" s="55">
        <v>8.6999999999999993</v>
      </c>
      <c r="M165" s="55">
        <v>10</v>
      </c>
      <c r="N165" s="55">
        <v>4.3</v>
      </c>
    </row>
    <row r="166" spans="1:14" x14ac:dyDescent="0.25">
      <c r="A166" s="7"/>
      <c r="B166" s="46"/>
      <c r="C166" s="46"/>
      <c r="D166" s="39"/>
      <c r="E166" s="41"/>
      <c r="F166" s="42"/>
      <c r="G166" s="251"/>
      <c r="H166" s="251"/>
      <c r="I166" s="251"/>
      <c r="J166" s="251"/>
      <c r="K166" s="251"/>
      <c r="L166" s="251"/>
      <c r="M166" s="251"/>
      <c r="N166" s="251"/>
    </row>
    <row r="167" spans="1:14" x14ac:dyDescent="0.25">
      <c r="A167" s="7" t="s">
        <v>506</v>
      </c>
      <c r="B167" s="46"/>
      <c r="C167" s="46"/>
      <c r="D167" s="39"/>
      <c r="E167" s="41"/>
      <c r="F167" s="42"/>
      <c r="G167" s="62"/>
      <c r="H167" s="62"/>
      <c r="I167" s="62"/>
      <c r="J167" s="62"/>
      <c r="K167" s="62"/>
      <c r="L167" s="62"/>
      <c r="M167" s="62"/>
      <c r="N167" s="62"/>
    </row>
    <row r="168" spans="1:14" ht="30" x14ac:dyDescent="0.25">
      <c r="A168" s="48" t="s">
        <v>384</v>
      </c>
      <c r="B168" s="65" t="s">
        <v>226</v>
      </c>
      <c r="C168" s="65" t="s">
        <v>139</v>
      </c>
      <c r="D168" s="49">
        <v>1684575</v>
      </c>
      <c r="E168" s="59"/>
      <c r="F168" s="60"/>
      <c r="G168" s="61"/>
      <c r="H168" s="61"/>
      <c r="I168" s="61"/>
      <c r="J168" s="61"/>
      <c r="K168" s="61"/>
      <c r="L168" s="61"/>
      <c r="M168" s="61"/>
      <c r="N168" s="61"/>
    </row>
    <row r="169" spans="1:14" ht="45" x14ac:dyDescent="0.25">
      <c r="A169" s="48" t="s">
        <v>417</v>
      </c>
      <c r="B169" s="65" t="s">
        <v>258</v>
      </c>
      <c r="C169" s="65" t="s">
        <v>161</v>
      </c>
      <c r="D169" s="49">
        <v>604000</v>
      </c>
      <c r="E169" s="59"/>
      <c r="F169" s="60"/>
      <c r="G169" s="61"/>
      <c r="H169" s="61"/>
      <c r="I169" s="61"/>
      <c r="J169" s="61"/>
      <c r="K169" s="61"/>
      <c r="L169" s="61"/>
      <c r="M169" s="61"/>
      <c r="N169" s="61"/>
    </row>
    <row r="170" spans="1:14" x14ac:dyDescent="0.25">
      <c r="A170" s="35"/>
      <c r="B170" s="36"/>
      <c r="C170" s="36"/>
      <c r="D170" s="37"/>
      <c r="E170" s="38"/>
      <c r="F170" s="38"/>
      <c r="G170" s="37"/>
      <c r="H170" s="37"/>
      <c r="I170" s="37"/>
      <c r="J170" s="37"/>
      <c r="K170" s="37"/>
      <c r="L170" s="37"/>
      <c r="M170" s="37"/>
      <c r="N170" s="37"/>
    </row>
    <row r="171" spans="1:14" x14ac:dyDescent="0.25">
      <c r="A171" s="35"/>
      <c r="B171" s="36"/>
      <c r="C171" s="36"/>
      <c r="D171" s="37"/>
      <c r="E171" s="38"/>
      <c r="F171" s="38"/>
      <c r="G171" s="37"/>
      <c r="H171" s="37"/>
      <c r="I171" s="37"/>
      <c r="J171" s="37"/>
      <c r="K171" s="37"/>
      <c r="L171" s="37"/>
      <c r="M171" s="37"/>
      <c r="N171" s="37"/>
    </row>
    <row r="172" spans="1:14" x14ac:dyDescent="0.25">
      <c r="A172" s="35"/>
      <c r="B172" s="36"/>
      <c r="C172" s="36"/>
      <c r="D172" s="37"/>
      <c r="E172" s="38"/>
      <c r="F172" s="38"/>
      <c r="G172" s="37"/>
      <c r="H172" s="37"/>
      <c r="I172" s="37"/>
      <c r="J172" s="37"/>
      <c r="K172" s="37"/>
      <c r="L172" s="37"/>
      <c r="M172" s="37"/>
      <c r="N172" s="37"/>
    </row>
    <row r="173" spans="1:14" x14ac:dyDescent="0.25">
      <c r="A173" s="35"/>
      <c r="B173" s="73"/>
      <c r="C173" s="36"/>
      <c r="D173" s="37"/>
      <c r="E173" s="38"/>
      <c r="F173" s="38"/>
      <c r="G173" s="37"/>
      <c r="H173" s="37"/>
      <c r="I173" s="37"/>
      <c r="J173" s="37"/>
      <c r="K173" s="37"/>
      <c r="L173" s="37"/>
      <c r="M173" s="37"/>
      <c r="N173" s="37"/>
    </row>
    <row r="174" spans="1:14" x14ac:dyDescent="0.25">
      <c r="A174" s="35"/>
      <c r="B174" s="36"/>
      <c r="C174" s="36"/>
      <c r="D174" s="37"/>
      <c r="E174" s="38"/>
      <c r="F174" s="38"/>
      <c r="G174" s="37"/>
      <c r="H174" s="37"/>
      <c r="I174" s="37"/>
      <c r="J174" s="37"/>
      <c r="K174" s="37"/>
      <c r="L174" s="37"/>
      <c r="M174" s="37"/>
      <c r="N174" s="37"/>
    </row>
    <row r="175" spans="1:14" x14ac:dyDescent="0.25">
      <c r="A175" s="35"/>
      <c r="B175" s="36"/>
      <c r="C175" s="36"/>
      <c r="D175" s="37"/>
      <c r="E175" s="38"/>
      <c r="F175" s="38"/>
      <c r="G175" s="37"/>
      <c r="H175" s="37"/>
      <c r="I175" s="37"/>
      <c r="J175" s="37"/>
      <c r="K175" s="37"/>
      <c r="L175" s="37"/>
      <c r="M175" s="37"/>
      <c r="N175" s="37"/>
    </row>
    <row r="176" spans="1:14" x14ac:dyDescent="0.25">
      <c r="A176" s="35"/>
      <c r="B176" s="36"/>
      <c r="C176" s="36"/>
      <c r="D176" s="37"/>
      <c r="E176" s="38"/>
      <c r="F176" s="38"/>
      <c r="G176" s="37"/>
      <c r="H176" s="37"/>
      <c r="I176" s="37"/>
      <c r="J176" s="37"/>
      <c r="K176" s="37"/>
      <c r="L176" s="37"/>
      <c r="M176" s="37"/>
      <c r="N176" s="37"/>
    </row>
    <row r="177" spans="1:14" x14ac:dyDescent="0.25">
      <c r="A177" s="35"/>
      <c r="B177" s="36"/>
      <c r="C177" s="36"/>
      <c r="D177" s="37"/>
      <c r="E177" s="38"/>
      <c r="F177" s="38"/>
      <c r="G177" s="37"/>
      <c r="H177" s="37"/>
      <c r="I177" s="37"/>
      <c r="J177" s="37"/>
      <c r="K177" s="37"/>
      <c r="L177" s="37"/>
      <c r="M177" s="37"/>
      <c r="N177" s="37"/>
    </row>
    <row r="178" spans="1:14" x14ac:dyDescent="0.25">
      <c r="A178" s="35"/>
      <c r="B178" s="36"/>
      <c r="C178" s="36"/>
      <c r="D178" s="37"/>
      <c r="E178" s="38"/>
      <c r="F178" s="38"/>
      <c r="G178" s="37"/>
      <c r="H178" s="37"/>
      <c r="I178" s="37"/>
      <c r="J178" s="37"/>
      <c r="K178" s="37"/>
      <c r="L178" s="37"/>
      <c r="M178" s="37"/>
      <c r="N178" s="37"/>
    </row>
    <row r="179" spans="1:14" x14ac:dyDescent="0.25">
      <c r="A179" s="35"/>
      <c r="B179" s="36"/>
      <c r="C179" s="36"/>
      <c r="D179" s="37"/>
      <c r="E179" s="38"/>
      <c r="F179" s="38"/>
      <c r="G179" s="37"/>
      <c r="H179" s="37"/>
      <c r="I179" s="37"/>
      <c r="J179" s="37"/>
      <c r="K179" s="37"/>
      <c r="L179" s="37"/>
      <c r="M179" s="37"/>
      <c r="N179" s="37"/>
    </row>
    <row r="180" spans="1:14" x14ac:dyDescent="0.25">
      <c r="A180" s="35"/>
      <c r="B180" s="36"/>
      <c r="C180" s="36"/>
      <c r="D180" s="37"/>
      <c r="E180" s="38"/>
      <c r="F180" s="38"/>
      <c r="G180" s="37"/>
      <c r="H180" s="37"/>
      <c r="I180" s="37"/>
      <c r="J180" s="37"/>
      <c r="K180" s="37"/>
      <c r="L180" s="37"/>
      <c r="M180" s="37"/>
      <c r="N180" s="37"/>
    </row>
    <row r="181" spans="1:14" x14ac:dyDescent="0.25">
      <c r="A181" s="35"/>
      <c r="B181" s="36"/>
      <c r="C181" s="36"/>
      <c r="D181" s="37"/>
      <c r="E181" s="38"/>
      <c r="F181" s="38"/>
      <c r="G181" s="37"/>
      <c r="H181" s="37"/>
      <c r="I181" s="37"/>
      <c r="J181" s="37"/>
      <c r="K181" s="37"/>
      <c r="L181" s="37"/>
      <c r="M181" s="37"/>
      <c r="N181" s="37"/>
    </row>
    <row r="182" spans="1:14" x14ac:dyDescent="0.25">
      <c r="A182" s="35"/>
      <c r="B182" s="36"/>
      <c r="C182" s="36"/>
      <c r="D182" s="37"/>
      <c r="E182" s="38"/>
      <c r="F182" s="38"/>
      <c r="G182" s="37"/>
      <c r="H182" s="37"/>
      <c r="I182" s="37"/>
      <c r="J182" s="37"/>
      <c r="K182" s="37"/>
      <c r="L182" s="37"/>
      <c r="M182" s="37"/>
      <c r="N182" s="37"/>
    </row>
    <row r="183" spans="1:14" x14ac:dyDescent="0.25">
      <c r="A183" s="35"/>
      <c r="B183" s="36"/>
      <c r="C183" s="36"/>
      <c r="D183" s="37"/>
      <c r="E183" s="38"/>
      <c r="F183" s="38"/>
      <c r="G183" s="37"/>
      <c r="H183" s="37"/>
      <c r="I183" s="37"/>
      <c r="J183" s="37"/>
      <c r="K183" s="37"/>
      <c r="L183" s="37"/>
      <c r="M183" s="37"/>
      <c r="N183" s="37"/>
    </row>
    <row r="184" spans="1:14" x14ac:dyDescent="0.25">
      <c r="A184" s="35"/>
      <c r="B184" s="36"/>
      <c r="C184" s="36"/>
      <c r="D184" s="37"/>
      <c r="E184" s="38"/>
      <c r="F184" s="38"/>
      <c r="G184" s="37"/>
      <c r="H184" s="37"/>
      <c r="I184" s="37"/>
      <c r="J184" s="37"/>
      <c r="K184" s="37"/>
      <c r="L184" s="37"/>
      <c r="M184" s="37"/>
      <c r="N184" s="37"/>
    </row>
    <row r="185" spans="1:14" x14ac:dyDescent="0.25">
      <c r="A185" s="35"/>
      <c r="B185" s="36"/>
      <c r="C185" s="36"/>
      <c r="D185" s="37"/>
      <c r="E185" s="38"/>
      <c r="F185" s="38"/>
      <c r="G185" s="37"/>
      <c r="H185" s="37"/>
      <c r="I185" s="37"/>
      <c r="J185" s="37"/>
      <c r="K185" s="37"/>
      <c r="L185" s="37"/>
      <c r="M185" s="37"/>
      <c r="N185" s="37"/>
    </row>
    <row r="186" spans="1:14" x14ac:dyDescent="0.25">
      <c r="A186" s="35"/>
      <c r="B186" s="36"/>
      <c r="C186" s="36"/>
      <c r="D186" s="37"/>
      <c r="E186" s="38"/>
      <c r="F186" s="38"/>
      <c r="G186" s="37"/>
      <c r="H186" s="37"/>
      <c r="I186" s="37"/>
      <c r="J186" s="37"/>
      <c r="K186" s="37"/>
      <c r="L186" s="37"/>
      <c r="M186" s="37"/>
      <c r="N186" s="37"/>
    </row>
    <row r="187" spans="1:14" x14ac:dyDescent="0.25">
      <c r="A187" s="35"/>
      <c r="B187" s="36"/>
      <c r="C187" s="36"/>
      <c r="D187" s="37"/>
      <c r="E187" s="38"/>
      <c r="F187" s="38"/>
      <c r="G187" s="37"/>
      <c r="H187" s="37"/>
      <c r="I187" s="37"/>
      <c r="J187" s="37"/>
      <c r="K187" s="37"/>
      <c r="L187" s="37"/>
      <c r="M187" s="37"/>
      <c r="N187" s="37"/>
    </row>
    <row r="188" spans="1:14" x14ac:dyDescent="0.25">
      <c r="A188" s="35"/>
      <c r="B188" s="36"/>
      <c r="C188" s="36"/>
      <c r="D188" s="37"/>
      <c r="E188" s="38"/>
      <c r="F188" s="38"/>
      <c r="G188" s="37"/>
      <c r="H188" s="37"/>
      <c r="I188" s="37"/>
      <c r="J188" s="37"/>
      <c r="K188" s="37"/>
      <c r="L188" s="37"/>
      <c r="M188" s="37"/>
      <c r="N188" s="37"/>
    </row>
    <row r="189" spans="1:14" x14ac:dyDescent="0.25">
      <c r="A189" s="35"/>
      <c r="B189" s="36"/>
      <c r="C189" s="36"/>
      <c r="D189" s="37"/>
      <c r="E189" s="38"/>
      <c r="F189" s="38"/>
      <c r="G189" s="37"/>
      <c r="H189" s="37"/>
      <c r="I189" s="37"/>
      <c r="J189" s="37"/>
      <c r="K189" s="37"/>
      <c r="L189" s="37"/>
      <c r="M189" s="37"/>
      <c r="N189" s="37"/>
    </row>
    <row r="190" spans="1:14" x14ac:dyDescent="0.25">
      <c r="A190" s="35"/>
      <c r="B190" s="36"/>
      <c r="C190" s="36"/>
      <c r="D190" s="37"/>
      <c r="E190" s="38"/>
      <c r="F190" s="38"/>
      <c r="G190" s="37"/>
      <c r="H190" s="37"/>
      <c r="I190" s="37"/>
      <c r="J190" s="37"/>
      <c r="K190" s="37"/>
      <c r="L190" s="37"/>
      <c r="M190" s="37"/>
      <c r="N190" s="37"/>
    </row>
    <row r="191" spans="1:14" x14ac:dyDescent="0.25">
      <c r="A191" s="35"/>
      <c r="B191" s="36"/>
      <c r="C191" s="36"/>
      <c r="D191" s="37"/>
      <c r="E191" s="38"/>
      <c r="F191" s="38"/>
      <c r="G191" s="37"/>
      <c r="H191" s="37"/>
      <c r="I191" s="37"/>
      <c r="J191" s="37"/>
      <c r="K191" s="37"/>
      <c r="L191" s="37"/>
      <c r="M191" s="37"/>
      <c r="N191" s="37"/>
    </row>
    <row r="192" spans="1:14" x14ac:dyDescent="0.25">
      <c r="A192" s="35"/>
      <c r="B192" s="36"/>
      <c r="C192" s="36"/>
      <c r="D192" s="37"/>
      <c r="E192" s="38"/>
      <c r="F192" s="38"/>
      <c r="G192" s="37"/>
      <c r="H192" s="37"/>
      <c r="I192" s="37"/>
      <c r="J192" s="37"/>
      <c r="K192" s="37"/>
      <c r="L192" s="37"/>
      <c r="M192" s="37"/>
      <c r="N192" s="37"/>
    </row>
    <row r="193" spans="1:14" x14ac:dyDescent="0.25">
      <c r="A193" s="35"/>
      <c r="B193" s="36"/>
      <c r="C193" s="36"/>
      <c r="D193" s="37"/>
      <c r="E193" s="38"/>
      <c r="F193" s="38"/>
      <c r="G193" s="37"/>
      <c r="H193" s="37"/>
      <c r="I193" s="37"/>
      <c r="J193" s="37"/>
      <c r="K193" s="37"/>
      <c r="L193" s="37"/>
      <c r="M193" s="37"/>
      <c r="N193" s="37"/>
    </row>
    <row r="194" spans="1:14" x14ac:dyDescent="0.25">
      <c r="A194" s="35"/>
      <c r="B194" s="36"/>
      <c r="C194" s="36"/>
      <c r="D194" s="37"/>
      <c r="E194" s="38"/>
      <c r="F194" s="38"/>
      <c r="G194" s="37"/>
      <c r="H194" s="37"/>
      <c r="I194" s="37"/>
      <c r="J194" s="37"/>
      <c r="K194" s="37"/>
      <c r="L194" s="37"/>
      <c r="M194" s="37"/>
      <c r="N194" s="37"/>
    </row>
    <row r="195" spans="1:14" x14ac:dyDescent="0.25">
      <c r="A195" s="35"/>
      <c r="B195" s="36"/>
      <c r="C195" s="36"/>
      <c r="D195" s="37"/>
      <c r="E195" s="38"/>
      <c r="F195" s="38"/>
      <c r="G195" s="37"/>
      <c r="H195" s="37"/>
      <c r="I195" s="37"/>
      <c r="J195" s="37"/>
      <c r="K195" s="37"/>
      <c r="L195" s="37"/>
      <c r="M195" s="37"/>
      <c r="N195" s="37"/>
    </row>
    <row r="196" spans="1:14" x14ac:dyDescent="0.25">
      <c r="A196" s="35"/>
      <c r="B196" s="36"/>
      <c r="C196" s="36"/>
      <c r="D196" s="37"/>
      <c r="E196" s="38"/>
      <c r="F196" s="38"/>
      <c r="G196" s="37"/>
      <c r="H196" s="37"/>
      <c r="I196" s="37"/>
      <c r="J196" s="37"/>
      <c r="K196" s="37"/>
      <c r="L196" s="37"/>
      <c r="M196" s="37"/>
      <c r="N196" s="37"/>
    </row>
    <row r="197" spans="1:14" x14ac:dyDescent="0.25">
      <c r="A197" s="35"/>
      <c r="B197" s="36"/>
      <c r="C197" s="36"/>
      <c r="D197" s="37"/>
      <c r="E197" s="38"/>
      <c r="F197" s="38"/>
      <c r="G197" s="37"/>
      <c r="H197" s="37"/>
      <c r="I197" s="37"/>
      <c r="J197" s="37"/>
      <c r="K197" s="37"/>
      <c r="L197" s="37"/>
      <c r="M197" s="37"/>
      <c r="N197" s="37"/>
    </row>
    <row r="198" spans="1:14" x14ac:dyDescent="0.25">
      <c r="A198" s="35"/>
      <c r="B198" s="36"/>
      <c r="C198" s="36"/>
      <c r="D198" s="37"/>
      <c r="E198" s="38"/>
      <c r="F198" s="38"/>
      <c r="G198" s="37"/>
      <c r="H198" s="37"/>
      <c r="I198" s="37"/>
      <c r="J198" s="37"/>
      <c r="K198" s="37"/>
      <c r="L198" s="37"/>
      <c r="M198" s="37"/>
      <c r="N198" s="37"/>
    </row>
    <row r="199" spans="1:14" x14ac:dyDescent="0.25">
      <c r="A199" s="35"/>
      <c r="B199" s="36"/>
      <c r="C199" s="36"/>
      <c r="D199" s="37"/>
      <c r="E199" s="38"/>
      <c r="F199" s="38"/>
      <c r="G199" s="37"/>
      <c r="H199" s="37"/>
      <c r="I199" s="37"/>
      <c r="J199" s="37"/>
      <c r="K199" s="37"/>
      <c r="L199" s="37"/>
      <c r="M199" s="37"/>
      <c r="N199" s="37"/>
    </row>
    <row r="200" spans="1:14" x14ac:dyDescent="0.25">
      <c r="A200" s="35"/>
      <c r="B200" s="36"/>
      <c r="C200" s="36"/>
      <c r="D200" s="37"/>
      <c r="E200" s="38"/>
      <c r="F200" s="38"/>
      <c r="G200" s="37"/>
      <c r="H200" s="37"/>
      <c r="I200" s="37"/>
      <c r="J200" s="37"/>
      <c r="K200" s="37"/>
      <c r="L200" s="37"/>
      <c r="M200" s="37"/>
      <c r="N200" s="37"/>
    </row>
    <row r="201" spans="1:14" x14ac:dyDescent="0.25">
      <c r="A201" s="35"/>
      <c r="B201" s="36"/>
      <c r="C201" s="36"/>
      <c r="D201" s="37"/>
      <c r="E201" s="38"/>
      <c r="F201" s="38"/>
      <c r="G201" s="37"/>
      <c r="H201" s="37"/>
      <c r="I201" s="37"/>
      <c r="J201" s="37"/>
      <c r="K201" s="37"/>
      <c r="L201" s="37"/>
      <c r="M201" s="37"/>
      <c r="N201" s="37"/>
    </row>
    <row r="202" spans="1:14" x14ac:dyDescent="0.25">
      <c r="A202" s="35"/>
      <c r="B202" s="36"/>
      <c r="C202" s="36"/>
      <c r="D202" s="37"/>
      <c r="E202" s="38"/>
      <c r="F202" s="38"/>
      <c r="G202" s="37"/>
      <c r="H202" s="37"/>
      <c r="I202" s="37"/>
      <c r="J202" s="37"/>
      <c r="K202" s="37"/>
      <c r="L202" s="37"/>
      <c r="M202" s="37"/>
      <c r="N202" s="37"/>
    </row>
    <row r="203" spans="1:14" x14ac:dyDescent="0.25">
      <c r="A203" s="35"/>
      <c r="B203" s="36"/>
      <c r="C203" s="36"/>
      <c r="D203" s="37"/>
      <c r="E203" s="38"/>
      <c r="F203" s="38"/>
      <c r="G203" s="37"/>
      <c r="H203" s="37"/>
      <c r="I203" s="37"/>
      <c r="J203" s="37"/>
      <c r="K203" s="37"/>
      <c r="L203" s="37"/>
      <c r="M203" s="37"/>
      <c r="N203" s="37"/>
    </row>
    <row r="204" spans="1:14" x14ac:dyDescent="0.25">
      <c r="A204" s="35"/>
      <c r="B204" s="36"/>
      <c r="C204" s="36"/>
      <c r="D204" s="37"/>
      <c r="E204" s="38"/>
      <c r="F204" s="38"/>
      <c r="G204" s="37"/>
      <c r="H204" s="37"/>
      <c r="I204" s="37"/>
      <c r="J204" s="37"/>
      <c r="K204" s="37"/>
      <c r="L204" s="37"/>
      <c r="M204" s="37"/>
      <c r="N204" s="37"/>
    </row>
    <row r="205" spans="1:14" x14ac:dyDescent="0.25">
      <c r="A205" s="35"/>
      <c r="B205" s="36"/>
      <c r="C205" s="36"/>
      <c r="D205" s="37"/>
      <c r="E205" s="38"/>
      <c r="F205" s="38"/>
      <c r="G205" s="37"/>
      <c r="H205" s="37"/>
      <c r="I205" s="37"/>
      <c r="J205" s="37"/>
      <c r="K205" s="37"/>
      <c r="L205" s="37"/>
      <c r="M205" s="37"/>
      <c r="N205" s="37"/>
    </row>
    <row r="206" spans="1:14" x14ac:dyDescent="0.25">
      <c r="A206" s="35"/>
      <c r="B206" s="36"/>
      <c r="C206" s="36"/>
      <c r="D206" s="37"/>
      <c r="E206" s="38"/>
      <c r="F206" s="38"/>
      <c r="G206" s="37"/>
      <c r="H206" s="37"/>
      <c r="I206" s="37"/>
      <c r="J206" s="37"/>
      <c r="K206" s="37"/>
      <c r="L206" s="37"/>
      <c r="M206" s="37"/>
      <c r="N206" s="37"/>
    </row>
    <row r="207" spans="1:14" x14ac:dyDescent="0.25">
      <c r="A207" s="35"/>
      <c r="B207" s="36"/>
      <c r="C207" s="36"/>
      <c r="D207" s="37"/>
      <c r="E207" s="38"/>
      <c r="F207" s="38"/>
      <c r="G207" s="37"/>
      <c r="H207" s="37"/>
      <c r="I207" s="37"/>
      <c r="J207" s="37"/>
      <c r="K207" s="37"/>
      <c r="L207" s="37"/>
      <c r="M207" s="37"/>
      <c r="N207" s="37"/>
    </row>
    <row r="208" spans="1:14" x14ac:dyDescent="0.25">
      <c r="A208" s="39"/>
      <c r="B208" s="46"/>
      <c r="C208" s="46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</row>
    <row r="209" spans="1:14" x14ac:dyDescent="0.25">
      <c r="A209" s="39"/>
      <c r="B209" s="46"/>
      <c r="C209" s="46"/>
      <c r="D209" s="39"/>
      <c r="E209" s="39"/>
      <c r="F209" s="39"/>
      <c r="G209" s="143"/>
      <c r="H209" s="143"/>
      <c r="I209" s="143"/>
      <c r="J209" s="143"/>
      <c r="K209" s="143"/>
      <c r="L209" s="143"/>
      <c r="M209" s="143"/>
      <c r="N209" s="143"/>
    </row>
    <row r="210" spans="1:14" x14ac:dyDescent="0.25">
      <c r="A210" s="7"/>
      <c r="B210" s="46"/>
      <c r="C210" s="46"/>
      <c r="D210" s="39"/>
      <c r="E210" s="41"/>
      <c r="F210" s="42"/>
      <c r="G210" s="251"/>
      <c r="H210" s="251"/>
      <c r="I210" s="251"/>
      <c r="J210" s="251"/>
      <c r="K210" s="251"/>
      <c r="L210" s="251"/>
      <c r="M210" s="251"/>
      <c r="N210" s="251"/>
    </row>
    <row r="211" spans="1:14" x14ac:dyDescent="0.25">
      <c r="A211" s="43"/>
      <c r="B211" s="43"/>
      <c r="C211" s="43"/>
      <c r="D211" s="43"/>
      <c r="E211" s="44"/>
      <c r="F211" s="44"/>
      <c r="G211" s="144"/>
      <c r="H211" s="145"/>
      <c r="I211" s="145"/>
      <c r="J211" s="145"/>
      <c r="K211" s="145"/>
      <c r="L211" s="145"/>
      <c r="M211" s="145"/>
      <c r="N211" s="145"/>
    </row>
    <row r="212" spans="1:14" x14ac:dyDescent="0.25">
      <c r="A212" s="35"/>
      <c r="B212" s="36"/>
      <c r="C212" s="36"/>
      <c r="D212" s="37"/>
      <c r="E212" s="45"/>
      <c r="F212" s="38"/>
      <c r="G212" s="146"/>
      <c r="H212" s="146"/>
      <c r="I212" s="146"/>
      <c r="J212" s="146"/>
      <c r="K212" s="146"/>
      <c r="L212" s="146"/>
      <c r="M212" s="146"/>
      <c r="N212" s="146"/>
    </row>
    <row r="213" spans="1:14" x14ac:dyDescent="0.25">
      <c r="A213" s="35"/>
      <c r="B213" s="36"/>
      <c r="C213" s="36"/>
      <c r="D213" s="37"/>
      <c r="E213" s="38"/>
      <c r="F213" s="38"/>
      <c r="G213" s="146"/>
      <c r="H213" s="146"/>
      <c r="I213" s="146"/>
      <c r="J213" s="146"/>
      <c r="K213" s="146"/>
      <c r="L213" s="146"/>
      <c r="M213" s="146"/>
      <c r="N213" s="146"/>
    </row>
    <row r="214" spans="1:14" x14ac:dyDescent="0.25">
      <c r="A214" s="35"/>
      <c r="B214" s="36"/>
      <c r="C214" s="36"/>
      <c r="D214" s="37"/>
      <c r="E214" s="38"/>
      <c r="F214" s="38"/>
      <c r="G214" s="146"/>
      <c r="H214" s="146"/>
      <c r="I214" s="146"/>
      <c r="J214" s="146"/>
      <c r="K214" s="146"/>
      <c r="L214" s="146"/>
      <c r="M214" s="146"/>
      <c r="N214" s="146"/>
    </row>
    <row r="215" spans="1:14" x14ac:dyDescent="0.25">
      <c r="A215" s="35"/>
      <c r="B215" s="36"/>
      <c r="C215" s="36"/>
      <c r="D215" s="37"/>
      <c r="E215" s="45"/>
      <c r="F215" s="38"/>
      <c r="G215" s="146"/>
      <c r="H215" s="146"/>
      <c r="I215" s="146"/>
      <c r="J215" s="146"/>
      <c r="K215" s="146"/>
      <c r="L215" s="146"/>
      <c r="M215" s="146"/>
      <c r="N215" s="146"/>
    </row>
    <row r="216" spans="1:14" x14ac:dyDescent="0.25">
      <c r="A216" s="35"/>
      <c r="B216" s="36"/>
      <c r="C216" s="36"/>
      <c r="D216" s="37"/>
      <c r="E216" s="38"/>
      <c r="F216" s="38"/>
      <c r="G216" s="146"/>
      <c r="H216" s="146"/>
      <c r="I216" s="146"/>
      <c r="J216" s="146"/>
      <c r="K216" s="146"/>
      <c r="L216" s="146"/>
      <c r="M216" s="146"/>
      <c r="N216" s="146"/>
    </row>
    <row r="217" spans="1:14" x14ac:dyDescent="0.25">
      <c r="A217" s="35"/>
      <c r="B217" s="36"/>
      <c r="C217" s="36"/>
      <c r="D217" s="37"/>
      <c r="E217" s="38"/>
      <c r="F217" s="38"/>
      <c r="G217" s="146"/>
      <c r="H217" s="146"/>
      <c r="I217" s="146"/>
      <c r="J217" s="146"/>
      <c r="K217" s="146"/>
      <c r="L217" s="146"/>
      <c r="M217" s="146"/>
      <c r="N217" s="146"/>
    </row>
    <row r="218" spans="1:14" x14ac:dyDescent="0.25">
      <c r="A218" s="35"/>
      <c r="B218" s="36"/>
      <c r="C218" s="36"/>
      <c r="D218" s="37"/>
      <c r="E218" s="38"/>
      <c r="F218" s="38"/>
      <c r="G218" s="146"/>
      <c r="H218" s="146"/>
      <c r="I218" s="146"/>
      <c r="J218" s="146"/>
      <c r="K218" s="146"/>
      <c r="L218" s="146"/>
      <c r="M218" s="146"/>
      <c r="N218" s="146"/>
    </row>
    <row r="219" spans="1:14" x14ac:dyDescent="0.25">
      <c r="A219" s="35"/>
      <c r="B219" s="36"/>
      <c r="C219" s="36"/>
      <c r="D219" s="37"/>
      <c r="E219" s="38"/>
      <c r="F219" s="38"/>
      <c r="G219" s="146"/>
      <c r="H219" s="146"/>
      <c r="I219" s="146"/>
      <c r="J219" s="146"/>
      <c r="K219" s="146"/>
      <c r="L219" s="146"/>
      <c r="M219" s="146"/>
      <c r="N219" s="146"/>
    </row>
    <row r="220" spans="1:14" x14ac:dyDescent="0.25">
      <c r="A220" s="35"/>
      <c r="B220" s="36"/>
      <c r="C220" s="36"/>
      <c r="D220" s="37"/>
      <c r="E220" s="38"/>
      <c r="F220" s="38"/>
      <c r="G220" s="146"/>
      <c r="H220" s="146"/>
      <c r="I220" s="146"/>
      <c r="J220" s="146"/>
      <c r="K220" s="146"/>
      <c r="L220" s="146"/>
      <c r="M220" s="146"/>
      <c r="N220" s="146"/>
    </row>
    <row r="221" spans="1:14" x14ac:dyDescent="0.25">
      <c r="A221" s="35"/>
      <c r="B221" s="36"/>
      <c r="C221" s="36"/>
      <c r="D221" s="37"/>
      <c r="E221" s="38"/>
      <c r="F221" s="38"/>
      <c r="G221" s="146"/>
      <c r="H221" s="146"/>
      <c r="I221" s="146"/>
      <c r="J221" s="146"/>
      <c r="K221" s="146"/>
      <c r="L221" s="146"/>
      <c r="M221" s="146"/>
      <c r="N221" s="146"/>
    </row>
    <row r="222" spans="1:14" x14ac:dyDescent="0.25">
      <c r="A222" s="35"/>
      <c r="B222" s="36"/>
      <c r="C222" s="36"/>
      <c r="D222" s="37"/>
      <c r="E222" s="38"/>
      <c r="F222" s="38"/>
      <c r="G222" s="146"/>
      <c r="H222" s="146"/>
      <c r="I222" s="146"/>
      <c r="J222" s="146"/>
      <c r="K222" s="146"/>
      <c r="L222" s="146"/>
      <c r="M222" s="146"/>
      <c r="N222" s="146"/>
    </row>
    <row r="223" spans="1:14" x14ac:dyDescent="0.25">
      <c r="A223" s="35"/>
      <c r="B223" s="36"/>
      <c r="C223" s="36"/>
      <c r="D223" s="37"/>
      <c r="E223" s="38"/>
      <c r="F223" s="38"/>
      <c r="G223" s="146"/>
      <c r="H223" s="146"/>
      <c r="I223" s="146"/>
      <c r="J223" s="146"/>
      <c r="K223" s="146"/>
      <c r="L223" s="146"/>
      <c r="M223" s="146"/>
      <c r="N223" s="146"/>
    </row>
    <row r="224" spans="1:14" x14ac:dyDescent="0.25">
      <c r="A224" s="35"/>
      <c r="B224" s="36"/>
      <c r="C224" s="36"/>
      <c r="D224" s="37"/>
      <c r="E224" s="38"/>
      <c r="F224" s="38"/>
      <c r="G224" s="146"/>
      <c r="H224" s="146"/>
      <c r="I224" s="146"/>
      <c r="J224" s="146"/>
      <c r="K224" s="146"/>
      <c r="L224" s="146"/>
      <c r="M224" s="146"/>
      <c r="N224" s="146"/>
    </row>
    <row r="225" spans="1:14" x14ac:dyDescent="0.25">
      <c r="A225" s="35"/>
      <c r="B225" s="36"/>
      <c r="C225" s="36"/>
      <c r="D225" s="37"/>
      <c r="E225" s="38"/>
      <c r="F225" s="38"/>
      <c r="G225" s="146"/>
      <c r="H225" s="146"/>
      <c r="I225" s="146"/>
      <c r="J225" s="146"/>
      <c r="K225" s="146"/>
      <c r="L225" s="146"/>
      <c r="M225" s="146"/>
      <c r="N225" s="146"/>
    </row>
    <row r="226" spans="1:14" x14ac:dyDescent="0.25">
      <c r="A226" s="35"/>
      <c r="B226" s="36"/>
      <c r="C226" s="36"/>
      <c r="D226" s="37"/>
      <c r="E226" s="38"/>
      <c r="F226" s="38"/>
      <c r="G226" s="146"/>
      <c r="H226" s="146"/>
      <c r="I226" s="146"/>
      <c r="J226" s="146"/>
      <c r="K226" s="146"/>
      <c r="L226" s="146"/>
      <c r="M226" s="146"/>
      <c r="N226" s="146"/>
    </row>
    <row r="227" spans="1:14" x14ac:dyDescent="0.25">
      <c r="A227" s="35"/>
      <c r="B227" s="36"/>
      <c r="C227" s="36"/>
      <c r="D227" s="37"/>
      <c r="E227" s="38"/>
      <c r="F227" s="38"/>
      <c r="G227" s="146"/>
      <c r="H227" s="146"/>
      <c r="I227" s="146"/>
      <c r="J227" s="146"/>
      <c r="K227" s="146"/>
      <c r="L227" s="146"/>
      <c r="M227" s="146"/>
      <c r="N227" s="146"/>
    </row>
    <row r="228" spans="1:14" x14ac:dyDescent="0.25">
      <c r="A228" s="35"/>
      <c r="B228" s="36"/>
      <c r="C228" s="36"/>
      <c r="D228" s="37"/>
      <c r="E228" s="38"/>
      <c r="F228" s="38"/>
      <c r="G228" s="146"/>
      <c r="H228" s="146"/>
      <c r="I228" s="146"/>
      <c r="J228" s="146"/>
      <c r="K228" s="146"/>
      <c r="L228" s="146"/>
      <c r="M228" s="146"/>
      <c r="N228" s="146"/>
    </row>
    <row r="229" spans="1:14" x14ac:dyDescent="0.25">
      <c r="A229" s="35"/>
      <c r="B229" s="36"/>
      <c r="C229" s="36"/>
      <c r="D229" s="37"/>
      <c r="E229" s="38"/>
      <c r="F229" s="38"/>
      <c r="G229" s="146"/>
      <c r="H229" s="146"/>
      <c r="I229" s="146"/>
      <c r="J229" s="146"/>
      <c r="K229" s="146"/>
      <c r="L229" s="146"/>
      <c r="M229" s="146"/>
      <c r="N229" s="146"/>
    </row>
    <row r="230" spans="1:14" x14ac:dyDescent="0.25">
      <c r="A230" s="35"/>
      <c r="B230" s="36"/>
      <c r="C230" s="36"/>
      <c r="D230" s="37"/>
      <c r="E230" s="38"/>
      <c r="F230" s="38"/>
      <c r="G230" s="146"/>
      <c r="H230" s="146"/>
      <c r="I230" s="146"/>
      <c r="J230" s="146"/>
      <c r="K230" s="146"/>
      <c r="L230" s="146"/>
      <c r="M230" s="146"/>
      <c r="N230" s="146"/>
    </row>
    <row r="231" spans="1:14" x14ac:dyDescent="0.25">
      <c r="A231" s="35"/>
      <c r="B231" s="36"/>
      <c r="C231" s="36"/>
      <c r="D231" s="37"/>
      <c r="E231" s="38"/>
      <c r="F231" s="38"/>
      <c r="G231" s="146"/>
      <c r="H231" s="146"/>
      <c r="I231" s="146"/>
      <c r="J231" s="146"/>
      <c r="K231" s="146"/>
      <c r="L231" s="146"/>
      <c r="M231" s="146"/>
      <c r="N231" s="146"/>
    </row>
    <row r="232" spans="1:14" x14ac:dyDescent="0.25">
      <c r="A232" s="35"/>
      <c r="B232" s="36"/>
      <c r="C232" s="36"/>
      <c r="D232" s="37"/>
      <c r="E232" s="38"/>
      <c r="F232" s="38"/>
      <c r="G232" s="146"/>
      <c r="H232" s="146"/>
      <c r="I232" s="146"/>
      <c r="J232" s="146"/>
      <c r="K232" s="146"/>
      <c r="L232" s="146"/>
      <c r="M232" s="146"/>
      <c r="N232" s="146"/>
    </row>
    <row r="233" spans="1:14" x14ac:dyDescent="0.25">
      <c r="A233" s="35"/>
      <c r="B233" s="36"/>
      <c r="C233" s="36"/>
      <c r="D233" s="37"/>
      <c r="E233" s="38"/>
      <c r="F233" s="38"/>
      <c r="G233" s="146"/>
      <c r="H233" s="146"/>
      <c r="I233" s="146"/>
      <c r="J233" s="146"/>
      <c r="K233" s="146"/>
      <c r="L233" s="146"/>
      <c r="M233" s="146"/>
      <c r="N233" s="146"/>
    </row>
    <row r="234" spans="1:14" x14ac:dyDescent="0.25">
      <c r="A234" s="35"/>
      <c r="B234" s="36"/>
      <c r="C234" s="36"/>
      <c r="D234" s="37"/>
      <c r="E234" s="38"/>
      <c r="F234" s="38"/>
      <c r="G234" s="146"/>
      <c r="H234" s="146"/>
      <c r="I234" s="146"/>
      <c r="J234" s="146"/>
      <c r="K234" s="146"/>
      <c r="L234" s="146"/>
      <c r="M234" s="146"/>
      <c r="N234" s="146"/>
    </row>
    <row r="235" spans="1:14" x14ac:dyDescent="0.25">
      <c r="A235" s="35"/>
      <c r="B235" s="36"/>
      <c r="C235" s="36"/>
      <c r="D235" s="37"/>
      <c r="E235" s="38"/>
      <c r="F235" s="38"/>
      <c r="G235" s="146"/>
      <c r="H235" s="146"/>
      <c r="I235" s="146"/>
      <c r="J235" s="146"/>
      <c r="K235" s="146"/>
      <c r="L235" s="146"/>
      <c r="M235" s="146"/>
      <c r="N235" s="146"/>
    </row>
    <row r="236" spans="1:14" x14ac:dyDescent="0.25">
      <c r="A236" s="35"/>
      <c r="B236" s="36"/>
      <c r="C236" s="36"/>
      <c r="D236" s="37"/>
      <c r="E236" s="38"/>
      <c r="F236" s="38"/>
      <c r="G236" s="146"/>
      <c r="H236" s="146"/>
      <c r="I236" s="146"/>
      <c r="J236" s="146"/>
      <c r="K236" s="146"/>
      <c r="L236" s="146"/>
      <c r="M236" s="146"/>
      <c r="N236" s="146"/>
    </row>
    <row r="237" spans="1:14" x14ac:dyDescent="0.25">
      <c r="A237" s="35"/>
      <c r="B237" s="36"/>
      <c r="C237" s="36"/>
      <c r="D237" s="37"/>
      <c r="E237" s="38"/>
      <c r="F237" s="38"/>
      <c r="G237" s="146"/>
      <c r="H237" s="146"/>
      <c r="I237" s="146"/>
      <c r="J237" s="146"/>
      <c r="K237" s="146"/>
      <c r="L237" s="146"/>
      <c r="M237" s="146"/>
      <c r="N237" s="146"/>
    </row>
    <row r="238" spans="1:14" x14ac:dyDescent="0.25">
      <c r="A238" s="35"/>
      <c r="B238" s="36"/>
      <c r="C238" s="36"/>
      <c r="D238" s="37"/>
      <c r="E238" s="38"/>
      <c r="F238" s="38"/>
      <c r="G238" s="146"/>
      <c r="H238" s="146"/>
      <c r="I238" s="146"/>
      <c r="J238" s="146"/>
      <c r="K238" s="146"/>
      <c r="L238" s="146"/>
      <c r="M238" s="146"/>
      <c r="N238" s="146"/>
    </row>
    <row r="239" spans="1:14" x14ac:dyDescent="0.25">
      <c r="A239" s="35"/>
      <c r="B239" s="36"/>
      <c r="C239" s="36"/>
      <c r="D239" s="37"/>
      <c r="E239" s="38"/>
      <c r="F239" s="38"/>
      <c r="G239" s="146"/>
      <c r="H239" s="146"/>
      <c r="I239" s="146"/>
      <c r="J239" s="146"/>
      <c r="K239" s="146"/>
      <c r="L239" s="146"/>
      <c r="M239" s="146"/>
      <c r="N239" s="146"/>
    </row>
    <row r="240" spans="1:14" x14ac:dyDescent="0.25">
      <c r="A240" s="35"/>
      <c r="B240" s="36"/>
      <c r="C240" s="36"/>
      <c r="D240" s="37"/>
      <c r="E240" s="38"/>
      <c r="F240" s="38"/>
      <c r="G240" s="146"/>
      <c r="H240" s="146"/>
      <c r="I240" s="146"/>
      <c r="J240" s="146"/>
      <c r="K240" s="146"/>
      <c r="L240" s="146"/>
      <c r="M240" s="146"/>
      <c r="N240" s="146"/>
    </row>
    <row r="241" spans="1:14" x14ac:dyDescent="0.25">
      <c r="A241" s="35"/>
      <c r="B241" s="36"/>
      <c r="C241" s="36"/>
      <c r="D241" s="37"/>
      <c r="E241" s="38"/>
      <c r="F241" s="38"/>
      <c r="G241" s="146"/>
      <c r="H241" s="146"/>
      <c r="I241" s="146"/>
      <c r="J241" s="146"/>
      <c r="K241" s="146"/>
      <c r="L241" s="146"/>
      <c r="M241" s="146"/>
      <c r="N241" s="146"/>
    </row>
    <row r="242" spans="1:14" x14ac:dyDescent="0.25">
      <c r="A242" s="35"/>
      <c r="B242" s="36"/>
      <c r="C242" s="36"/>
      <c r="D242" s="37"/>
      <c r="E242" s="38"/>
      <c r="F242" s="38"/>
      <c r="G242" s="146"/>
      <c r="H242" s="146"/>
      <c r="I242" s="146"/>
      <c r="J242" s="146"/>
      <c r="K242" s="146"/>
      <c r="L242" s="146"/>
      <c r="M242" s="146"/>
      <c r="N242" s="146"/>
    </row>
    <row r="243" spans="1:14" x14ac:dyDescent="0.25">
      <c r="A243" s="35"/>
      <c r="B243" s="36"/>
      <c r="C243" s="36"/>
      <c r="D243" s="37"/>
      <c r="E243" s="38"/>
      <c r="F243" s="38"/>
      <c r="G243" s="146"/>
      <c r="H243" s="146"/>
      <c r="I243" s="146"/>
      <c r="J243" s="146"/>
      <c r="K243" s="146"/>
      <c r="L243" s="146"/>
      <c r="M243" s="146"/>
      <c r="N243" s="146"/>
    </row>
    <row r="244" spans="1:14" x14ac:dyDescent="0.25">
      <c r="A244" s="35"/>
      <c r="B244" s="36"/>
      <c r="C244" s="36"/>
      <c r="D244" s="37"/>
      <c r="E244" s="38"/>
      <c r="F244" s="38"/>
      <c r="G244" s="146"/>
      <c r="H244" s="146"/>
      <c r="I244" s="146"/>
      <c r="J244" s="146"/>
      <c r="K244" s="146"/>
      <c r="L244" s="146"/>
      <c r="M244" s="146"/>
      <c r="N244" s="146"/>
    </row>
    <row r="245" spans="1:14" x14ac:dyDescent="0.25">
      <c r="A245" s="35"/>
      <c r="B245" s="36"/>
      <c r="C245" s="36"/>
      <c r="D245" s="37"/>
      <c r="E245" s="38"/>
      <c r="F245" s="38"/>
      <c r="G245" s="146"/>
      <c r="H245" s="146"/>
      <c r="I245" s="146"/>
      <c r="J245" s="146"/>
      <c r="K245" s="146"/>
      <c r="L245" s="146"/>
      <c r="M245" s="146"/>
      <c r="N245" s="146"/>
    </row>
    <row r="246" spans="1:14" x14ac:dyDescent="0.25">
      <c r="A246" s="35"/>
      <c r="B246" s="36"/>
      <c r="C246" s="36"/>
      <c r="D246" s="37"/>
      <c r="E246" s="38"/>
      <c r="F246" s="38"/>
      <c r="G246" s="146"/>
      <c r="H246" s="146"/>
      <c r="I246" s="146"/>
      <c r="J246" s="146"/>
      <c r="K246" s="146"/>
      <c r="L246" s="146"/>
      <c r="M246" s="146"/>
      <c r="N246" s="146"/>
    </row>
    <row r="247" spans="1:14" x14ac:dyDescent="0.25">
      <c r="A247" s="35"/>
      <c r="B247" s="36"/>
      <c r="C247" s="36"/>
      <c r="D247" s="37"/>
      <c r="E247" s="38"/>
      <c r="F247" s="38"/>
      <c r="G247" s="146"/>
      <c r="H247" s="146"/>
      <c r="I247" s="146"/>
      <c r="J247" s="146"/>
      <c r="K247" s="146"/>
      <c r="L247" s="146"/>
      <c r="M247" s="146"/>
      <c r="N247" s="146"/>
    </row>
    <row r="248" spans="1:14" x14ac:dyDescent="0.25">
      <c r="A248" s="35"/>
      <c r="B248" s="36"/>
      <c r="C248" s="36"/>
      <c r="D248" s="37"/>
      <c r="E248" s="38"/>
      <c r="F248" s="38"/>
      <c r="G248" s="146"/>
      <c r="H248" s="146"/>
      <c r="I248" s="146"/>
      <c r="J248" s="146"/>
      <c r="K248" s="146"/>
      <c r="L248" s="146"/>
      <c r="M248" s="146"/>
      <c r="N248" s="146"/>
    </row>
    <row r="249" spans="1:14" x14ac:dyDescent="0.25">
      <c r="A249" s="35"/>
      <c r="B249" s="36"/>
      <c r="C249" s="36"/>
      <c r="D249" s="37"/>
      <c r="E249" s="38"/>
      <c r="F249" s="38"/>
      <c r="G249" s="146"/>
      <c r="H249" s="146"/>
      <c r="I249" s="146"/>
      <c r="J249" s="146"/>
      <c r="K249" s="146"/>
      <c r="L249" s="146"/>
      <c r="M249" s="146"/>
      <c r="N249" s="146"/>
    </row>
    <row r="250" spans="1:14" x14ac:dyDescent="0.25">
      <c r="A250" s="35"/>
      <c r="B250" s="36"/>
      <c r="C250" s="36"/>
      <c r="D250" s="37"/>
      <c r="E250" s="38"/>
      <c r="F250" s="38"/>
      <c r="G250" s="146"/>
      <c r="H250" s="146"/>
      <c r="I250" s="146"/>
      <c r="J250" s="146"/>
      <c r="K250" s="146"/>
      <c r="L250" s="146"/>
      <c r="M250" s="146"/>
      <c r="N250" s="146"/>
    </row>
    <row r="251" spans="1:14" x14ac:dyDescent="0.25">
      <c r="A251" s="39"/>
      <c r="B251" s="46"/>
      <c r="C251" s="46"/>
      <c r="D251" s="46"/>
      <c r="E251" s="46"/>
      <c r="F251" s="47"/>
      <c r="G251" s="143"/>
      <c r="H251" s="147"/>
      <c r="I251" s="147"/>
      <c r="J251" s="147"/>
      <c r="K251" s="147"/>
      <c r="L251" s="147"/>
      <c r="M251" s="147"/>
      <c r="N251" s="147"/>
    </row>
    <row r="252" spans="1:14" x14ac:dyDescent="0.25">
      <c r="A252" s="7"/>
      <c r="B252" s="46"/>
      <c r="C252" s="46"/>
      <c r="D252" s="39"/>
      <c r="E252" s="41"/>
      <c r="F252" s="42"/>
      <c r="G252" s="251"/>
      <c r="H252" s="251"/>
      <c r="I252" s="251"/>
      <c r="J252" s="251"/>
      <c r="K252" s="251"/>
      <c r="L252" s="251"/>
      <c r="M252" s="251"/>
      <c r="N252" s="251"/>
    </row>
    <row r="253" spans="1:14" x14ac:dyDescent="0.25">
      <c r="A253" s="43"/>
      <c r="B253" s="43"/>
      <c r="C253" s="43"/>
      <c r="D253" s="43"/>
      <c r="E253" s="44"/>
      <c r="F253" s="44"/>
      <c r="G253" s="144"/>
      <c r="H253" s="145"/>
      <c r="I253" s="145"/>
      <c r="J253" s="145"/>
      <c r="K253" s="145"/>
      <c r="L253" s="145"/>
      <c r="M253" s="145"/>
      <c r="N253" s="145"/>
    </row>
    <row r="254" spans="1:14" x14ac:dyDescent="0.25">
      <c r="A254" s="35"/>
      <c r="B254" s="36"/>
      <c r="C254" s="36"/>
      <c r="D254" s="37"/>
      <c r="E254" s="38"/>
      <c r="F254" s="38"/>
      <c r="G254" s="146"/>
      <c r="H254" s="146"/>
      <c r="I254" s="146"/>
      <c r="J254" s="146"/>
      <c r="K254" s="146"/>
      <c r="L254" s="146"/>
      <c r="M254" s="146"/>
      <c r="N254" s="146"/>
    </row>
    <row r="255" spans="1:14" x14ac:dyDescent="0.25">
      <c r="A255" s="35"/>
      <c r="B255" s="36"/>
      <c r="C255" s="36"/>
      <c r="D255" s="37"/>
      <c r="E255" s="38"/>
      <c r="F255" s="38"/>
      <c r="G255" s="146"/>
      <c r="H255" s="146"/>
      <c r="I255" s="146"/>
      <c r="J255" s="146"/>
      <c r="K255" s="146"/>
      <c r="L255" s="146"/>
      <c r="M255" s="146"/>
      <c r="N255" s="146"/>
    </row>
    <row r="256" spans="1:14" x14ac:dyDescent="0.25">
      <c r="A256" s="35"/>
      <c r="B256" s="36"/>
      <c r="C256" s="36"/>
      <c r="D256" s="37"/>
      <c r="E256" s="38"/>
      <c r="F256" s="38"/>
      <c r="G256" s="146"/>
      <c r="H256" s="146"/>
      <c r="I256" s="146"/>
      <c r="J256" s="146"/>
      <c r="K256" s="146"/>
      <c r="L256" s="146"/>
      <c r="M256" s="146"/>
      <c r="N256" s="146"/>
    </row>
    <row r="257" spans="1:14" x14ac:dyDescent="0.25">
      <c r="A257" s="35"/>
      <c r="B257" s="36"/>
      <c r="C257" s="36"/>
      <c r="D257" s="37"/>
      <c r="E257" s="38"/>
      <c r="F257" s="38"/>
      <c r="G257" s="146"/>
      <c r="H257" s="146"/>
      <c r="I257" s="146"/>
      <c r="J257" s="146"/>
      <c r="K257" s="146"/>
      <c r="L257" s="146"/>
      <c r="M257" s="146"/>
      <c r="N257" s="146"/>
    </row>
    <row r="258" spans="1:14" x14ac:dyDescent="0.25">
      <c r="A258" s="35"/>
      <c r="B258" s="36"/>
      <c r="C258" s="36"/>
      <c r="D258" s="37"/>
      <c r="E258" s="38"/>
      <c r="F258" s="38"/>
      <c r="G258" s="146"/>
      <c r="H258" s="146"/>
      <c r="I258" s="146"/>
      <c r="J258" s="146"/>
      <c r="K258" s="146"/>
      <c r="L258" s="146"/>
      <c r="M258" s="146"/>
      <c r="N258" s="146"/>
    </row>
    <row r="259" spans="1:14" x14ac:dyDescent="0.25">
      <c r="A259" s="35"/>
      <c r="B259" s="36"/>
      <c r="C259" s="36"/>
      <c r="D259" s="37"/>
      <c r="E259" s="38"/>
      <c r="F259" s="38"/>
      <c r="G259" s="146"/>
      <c r="H259" s="146"/>
      <c r="I259" s="146"/>
      <c r="J259" s="146"/>
      <c r="K259" s="146"/>
      <c r="L259" s="146"/>
      <c r="M259" s="146"/>
      <c r="N259" s="146"/>
    </row>
    <row r="260" spans="1:14" x14ac:dyDescent="0.25">
      <c r="A260" s="35"/>
      <c r="B260" s="36"/>
      <c r="C260" s="36"/>
      <c r="D260" s="37"/>
      <c r="E260" s="38"/>
      <c r="F260" s="38"/>
      <c r="G260" s="146"/>
      <c r="H260" s="146"/>
      <c r="I260" s="146"/>
      <c r="J260" s="146"/>
      <c r="K260" s="146"/>
      <c r="L260" s="146"/>
      <c r="M260" s="146"/>
      <c r="N260" s="146"/>
    </row>
    <row r="261" spans="1:14" x14ac:dyDescent="0.25">
      <c r="A261" s="35"/>
      <c r="B261" s="36"/>
      <c r="C261" s="36"/>
      <c r="D261" s="37"/>
      <c r="E261" s="38"/>
      <c r="F261" s="38"/>
      <c r="G261" s="146"/>
      <c r="H261" s="146"/>
      <c r="I261" s="146"/>
      <c r="J261" s="146"/>
      <c r="K261" s="146"/>
      <c r="L261" s="146"/>
      <c r="M261" s="146"/>
      <c r="N261" s="146"/>
    </row>
    <row r="262" spans="1:14" x14ac:dyDescent="0.25">
      <c r="A262" s="35"/>
      <c r="B262" s="36"/>
      <c r="C262" s="36"/>
      <c r="D262" s="37"/>
      <c r="E262" s="38"/>
      <c r="F262" s="38"/>
      <c r="G262" s="146"/>
      <c r="H262" s="146"/>
      <c r="I262" s="146"/>
      <c r="J262" s="146"/>
      <c r="K262" s="146"/>
      <c r="L262" s="146"/>
      <c r="M262" s="146"/>
      <c r="N262" s="146"/>
    </row>
    <row r="263" spans="1:14" x14ac:dyDescent="0.25">
      <c r="A263" s="35"/>
      <c r="B263" s="36"/>
      <c r="C263" s="36"/>
      <c r="D263" s="37"/>
      <c r="E263" s="38"/>
      <c r="F263" s="38"/>
      <c r="G263" s="146"/>
      <c r="H263" s="146"/>
      <c r="I263" s="146"/>
      <c r="J263" s="146"/>
      <c r="K263" s="146"/>
      <c r="L263" s="146"/>
      <c r="M263" s="146"/>
      <c r="N263" s="146"/>
    </row>
    <row r="264" spans="1:14" x14ac:dyDescent="0.25">
      <c r="A264" s="35"/>
      <c r="B264" s="36"/>
      <c r="C264" s="36"/>
      <c r="D264" s="37"/>
      <c r="E264" s="38"/>
      <c r="F264" s="38"/>
      <c r="G264" s="146"/>
      <c r="H264" s="146"/>
      <c r="I264" s="146"/>
      <c r="J264" s="146"/>
      <c r="K264" s="146"/>
      <c r="L264" s="146"/>
      <c r="M264" s="146"/>
      <c r="N264" s="146"/>
    </row>
    <row r="265" spans="1:14" x14ac:dyDescent="0.25">
      <c r="A265" s="35"/>
      <c r="B265" s="36"/>
      <c r="C265" s="36"/>
      <c r="D265" s="37"/>
      <c r="E265" s="38"/>
      <c r="F265" s="38"/>
      <c r="G265" s="146"/>
      <c r="H265" s="146"/>
      <c r="I265" s="146"/>
      <c r="J265" s="146"/>
      <c r="K265" s="146"/>
      <c r="L265" s="146"/>
      <c r="M265" s="146"/>
      <c r="N265" s="146"/>
    </row>
    <row r="266" spans="1:14" x14ac:dyDescent="0.25">
      <c r="A266" s="35"/>
      <c r="B266" s="36"/>
      <c r="C266" s="36"/>
      <c r="D266" s="37"/>
      <c r="E266" s="38"/>
      <c r="F266" s="38"/>
      <c r="G266" s="146"/>
      <c r="H266" s="146"/>
      <c r="I266" s="146"/>
      <c r="J266" s="146"/>
      <c r="K266" s="146"/>
      <c r="L266" s="146"/>
      <c r="M266" s="146"/>
      <c r="N266" s="146"/>
    </row>
    <row r="267" spans="1:14" x14ac:dyDescent="0.25">
      <c r="A267" s="35"/>
      <c r="B267" s="36"/>
      <c r="C267" s="36"/>
      <c r="D267" s="37"/>
      <c r="E267" s="38"/>
      <c r="F267" s="38"/>
      <c r="G267" s="146"/>
      <c r="H267" s="146"/>
      <c r="I267" s="146"/>
      <c r="J267" s="146"/>
      <c r="K267" s="146"/>
      <c r="L267" s="146"/>
      <c r="M267" s="146"/>
      <c r="N267" s="146"/>
    </row>
    <row r="268" spans="1:14" x14ac:dyDescent="0.25">
      <c r="A268" s="35"/>
      <c r="B268" s="36"/>
      <c r="C268" s="36"/>
      <c r="D268" s="37"/>
      <c r="E268" s="38"/>
      <c r="F268" s="38"/>
      <c r="G268" s="146"/>
      <c r="H268" s="146"/>
      <c r="I268" s="146"/>
      <c r="J268" s="146"/>
      <c r="K268" s="146"/>
      <c r="L268" s="146"/>
      <c r="M268" s="146"/>
      <c r="N268" s="146"/>
    </row>
    <row r="269" spans="1:14" x14ac:dyDescent="0.25">
      <c r="A269" s="35"/>
      <c r="B269" s="36"/>
      <c r="C269" s="36"/>
      <c r="D269" s="37"/>
      <c r="E269" s="38"/>
      <c r="F269" s="38"/>
      <c r="G269" s="146"/>
      <c r="H269" s="146"/>
      <c r="I269" s="146"/>
      <c r="J269" s="146"/>
      <c r="K269" s="146"/>
      <c r="L269" s="146"/>
      <c r="M269" s="146"/>
      <c r="N269" s="146"/>
    </row>
    <row r="270" spans="1:14" x14ac:dyDescent="0.25">
      <c r="A270" s="35"/>
      <c r="B270" s="36"/>
      <c r="C270" s="36"/>
      <c r="D270" s="37"/>
      <c r="E270" s="38"/>
      <c r="F270" s="38"/>
      <c r="G270" s="146"/>
      <c r="H270" s="146"/>
      <c r="I270" s="146"/>
      <c r="J270" s="146"/>
      <c r="K270" s="146"/>
      <c r="L270" s="146"/>
      <c r="M270" s="146"/>
      <c r="N270" s="146"/>
    </row>
    <row r="271" spans="1:14" x14ac:dyDescent="0.25">
      <c r="A271" s="39"/>
      <c r="B271" s="46"/>
      <c r="C271" s="46"/>
      <c r="D271" s="46"/>
      <c r="E271" s="46"/>
      <c r="F271" s="47"/>
      <c r="G271" s="143"/>
      <c r="H271" s="147"/>
      <c r="I271" s="147"/>
      <c r="J271" s="147"/>
      <c r="K271" s="147"/>
      <c r="L271" s="147"/>
      <c r="M271" s="147"/>
      <c r="N271" s="147"/>
    </row>
    <row r="272" spans="1:14" x14ac:dyDescent="0.25">
      <c r="A272" s="39"/>
      <c r="B272" s="46"/>
      <c r="C272" s="46"/>
      <c r="D272" s="46"/>
      <c r="E272" s="46"/>
      <c r="F272" s="47"/>
      <c r="G272" s="143"/>
      <c r="H272" s="147"/>
      <c r="I272" s="147"/>
      <c r="J272" s="147"/>
      <c r="K272" s="147"/>
      <c r="L272" s="147"/>
      <c r="M272" s="147"/>
      <c r="N272" s="147"/>
    </row>
    <row r="273" spans="1:14" x14ac:dyDescent="0.25">
      <c r="A273" s="7"/>
      <c r="B273" s="46"/>
      <c r="C273" s="46"/>
      <c r="D273" s="39"/>
      <c r="E273" s="41"/>
      <c r="F273" s="42"/>
      <c r="G273" s="251"/>
      <c r="H273" s="251"/>
      <c r="I273" s="251"/>
      <c r="J273" s="251"/>
      <c r="K273" s="251"/>
      <c r="L273" s="251"/>
      <c r="M273" s="251"/>
      <c r="N273" s="251"/>
    </row>
    <row r="274" spans="1:14" x14ac:dyDescent="0.25">
      <c r="A274" s="43"/>
      <c r="B274" s="43"/>
      <c r="C274" s="43"/>
      <c r="D274" s="43"/>
      <c r="E274" s="44"/>
      <c r="F274" s="44"/>
      <c r="G274" s="144"/>
      <c r="H274" s="145"/>
      <c r="I274" s="145"/>
      <c r="J274" s="145"/>
      <c r="K274" s="145"/>
      <c r="L274" s="145"/>
      <c r="M274" s="145"/>
      <c r="N274" s="145"/>
    </row>
    <row r="275" spans="1:14" x14ac:dyDescent="0.25">
      <c r="A275" s="35"/>
      <c r="B275" s="36"/>
      <c r="C275" s="36"/>
      <c r="D275" s="37"/>
      <c r="E275" s="38"/>
      <c r="F275" s="38"/>
      <c r="G275" s="146"/>
      <c r="H275" s="146"/>
      <c r="I275" s="146"/>
      <c r="J275" s="146"/>
      <c r="K275" s="146"/>
      <c r="L275" s="146"/>
      <c r="M275" s="146"/>
      <c r="N275" s="146"/>
    </row>
    <row r="276" spans="1:14" x14ac:dyDescent="0.25">
      <c r="A276" s="35"/>
      <c r="B276" s="36"/>
      <c r="C276" s="36"/>
      <c r="D276" s="37"/>
      <c r="E276" s="38"/>
      <c r="F276" s="38"/>
      <c r="G276" s="146"/>
      <c r="H276" s="146"/>
      <c r="I276" s="146"/>
      <c r="J276" s="146"/>
      <c r="K276" s="146"/>
      <c r="L276" s="146"/>
      <c r="M276" s="146"/>
      <c r="N276" s="146"/>
    </row>
    <row r="277" spans="1:14" x14ac:dyDescent="0.25">
      <c r="A277" s="35"/>
      <c r="B277" s="36"/>
      <c r="C277" s="36"/>
      <c r="D277" s="37"/>
      <c r="E277" s="38"/>
      <c r="F277" s="38"/>
      <c r="G277" s="146"/>
      <c r="H277" s="146"/>
      <c r="I277" s="146"/>
      <c r="J277" s="146"/>
      <c r="K277" s="146"/>
      <c r="L277" s="146"/>
      <c r="M277" s="146"/>
      <c r="N277" s="146"/>
    </row>
    <row r="278" spans="1:14" x14ac:dyDescent="0.25">
      <c r="A278" s="35"/>
      <c r="B278" s="36"/>
      <c r="C278" s="36"/>
      <c r="D278" s="37"/>
      <c r="E278" s="38"/>
      <c r="F278" s="38"/>
      <c r="G278" s="146"/>
      <c r="H278" s="146"/>
      <c r="I278" s="146"/>
      <c r="J278" s="146"/>
      <c r="K278" s="146"/>
      <c r="L278" s="146"/>
      <c r="M278" s="146"/>
      <c r="N278" s="146"/>
    </row>
    <row r="279" spans="1:14" x14ac:dyDescent="0.25">
      <c r="A279" s="35"/>
      <c r="B279" s="36"/>
      <c r="C279" s="36"/>
      <c r="D279" s="37"/>
      <c r="E279" s="38"/>
      <c r="F279" s="38"/>
      <c r="G279" s="146"/>
      <c r="H279" s="146"/>
      <c r="I279" s="146"/>
      <c r="J279" s="146"/>
      <c r="K279" s="146"/>
      <c r="L279" s="146"/>
      <c r="M279" s="146"/>
      <c r="N279" s="146"/>
    </row>
    <row r="280" spans="1:14" x14ac:dyDescent="0.25">
      <c r="A280" s="35"/>
      <c r="B280" s="36"/>
      <c r="C280" s="36"/>
      <c r="D280" s="37"/>
      <c r="E280" s="38"/>
      <c r="F280" s="38"/>
      <c r="G280" s="146"/>
      <c r="H280" s="146"/>
      <c r="I280" s="146"/>
      <c r="J280" s="146"/>
      <c r="K280" s="146"/>
      <c r="L280" s="146"/>
      <c r="M280" s="146"/>
      <c r="N280" s="146"/>
    </row>
    <row r="281" spans="1:14" x14ac:dyDescent="0.25">
      <c r="A281" s="35"/>
      <c r="B281" s="36"/>
      <c r="C281" s="36"/>
      <c r="D281" s="37"/>
      <c r="E281" s="38"/>
      <c r="F281" s="38"/>
      <c r="G281" s="146"/>
      <c r="H281" s="146"/>
      <c r="I281" s="146"/>
      <c r="J281" s="146"/>
      <c r="K281" s="146"/>
      <c r="L281" s="146"/>
      <c r="M281" s="146"/>
      <c r="N281" s="146"/>
    </row>
    <row r="282" spans="1:14" x14ac:dyDescent="0.25">
      <c r="A282" s="39"/>
      <c r="B282" s="46"/>
      <c r="C282" s="46"/>
      <c r="D282" s="46"/>
      <c r="E282" s="46"/>
      <c r="F282" s="47"/>
      <c r="G282" s="143"/>
      <c r="H282" s="147"/>
      <c r="I282" s="147"/>
      <c r="J282" s="147"/>
      <c r="K282" s="147"/>
      <c r="L282" s="147"/>
      <c r="M282" s="147"/>
      <c r="N282" s="147"/>
    </row>
    <row r="283" spans="1:14" x14ac:dyDescent="0.25">
      <c r="A283" s="39"/>
      <c r="B283" s="46"/>
      <c r="C283" s="46"/>
      <c r="D283" s="46"/>
      <c r="E283" s="46"/>
      <c r="F283" s="47"/>
      <c r="G283" s="143"/>
      <c r="H283" s="147"/>
      <c r="I283" s="147"/>
      <c r="J283" s="147"/>
      <c r="K283" s="147"/>
      <c r="L283" s="147"/>
      <c r="M283" s="147"/>
      <c r="N283" s="147"/>
    </row>
    <row r="284" spans="1:14" x14ac:dyDescent="0.25">
      <c r="G284" s="148"/>
      <c r="H284" s="149"/>
      <c r="I284" s="149"/>
      <c r="J284" s="149"/>
      <c r="K284" s="149"/>
      <c r="L284" s="149"/>
      <c r="M284" s="149"/>
      <c r="N284" s="149"/>
    </row>
    <row r="285" spans="1:14" x14ac:dyDescent="0.25">
      <c r="G285" s="148"/>
      <c r="H285" s="149"/>
      <c r="I285" s="149"/>
      <c r="J285" s="149"/>
      <c r="K285" s="149"/>
      <c r="L285" s="149"/>
      <c r="M285" s="149"/>
      <c r="N285" s="149"/>
    </row>
    <row r="286" spans="1:14" x14ac:dyDescent="0.25">
      <c r="G286" s="148"/>
      <c r="H286" s="149"/>
      <c r="I286" s="149"/>
      <c r="J286" s="149"/>
      <c r="K286" s="149"/>
      <c r="L286" s="149"/>
      <c r="M286" s="149"/>
      <c r="N286" s="149"/>
    </row>
    <row r="287" spans="1:14" x14ac:dyDescent="0.25">
      <c r="G287" s="148"/>
      <c r="H287" s="149"/>
      <c r="I287" s="149"/>
      <c r="J287" s="149"/>
      <c r="K287" s="149"/>
      <c r="L287" s="149"/>
      <c r="M287" s="149"/>
      <c r="N287" s="149"/>
    </row>
    <row r="288" spans="1:14" x14ac:dyDescent="0.25">
      <c r="G288" s="148"/>
      <c r="H288" s="149"/>
      <c r="I288" s="149"/>
      <c r="J288" s="149"/>
      <c r="K288" s="149"/>
      <c r="L288" s="149"/>
      <c r="M288" s="149"/>
      <c r="N288" s="149"/>
    </row>
    <row r="289" spans="7:14" x14ac:dyDescent="0.25">
      <c r="G289" s="148"/>
      <c r="H289" s="149"/>
      <c r="I289" s="149"/>
      <c r="J289" s="149"/>
      <c r="K289" s="149"/>
      <c r="L289" s="149"/>
      <c r="M289" s="149"/>
      <c r="N289" s="149"/>
    </row>
    <row r="290" spans="7:14" x14ac:dyDescent="0.25">
      <c r="G290" s="148"/>
      <c r="H290" s="149"/>
      <c r="I290" s="149"/>
      <c r="J290" s="149"/>
      <c r="K290" s="149"/>
      <c r="L290" s="149"/>
      <c r="M290" s="149"/>
      <c r="N290" s="149"/>
    </row>
    <row r="291" spans="7:14" x14ac:dyDescent="0.25">
      <c r="G291" s="148"/>
      <c r="H291" s="149"/>
      <c r="I291" s="149"/>
      <c r="J291" s="149"/>
      <c r="K291" s="149"/>
      <c r="L291" s="149"/>
      <c r="M291" s="149"/>
      <c r="N291" s="149"/>
    </row>
    <row r="292" spans="7:14" x14ac:dyDescent="0.25">
      <c r="G292" s="148"/>
      <c r="H292" s="149"/>
      <c r="I292" s="149"/>
      <c r="J292" s="149"/>
      <c r="K292" s="149"/>
      <c r="L292" s="149"/>
      <c r="M292" s="149"/>
      <c r="N292" s="149"/>
    </row>
    <row r="293" spans="7:14" x14ac:dyDescent="0.25">
      <c r="G293" s="148"/>
      <c r="H293" s="149"/>
      <c r="I293" s="149"/>
      <c r="J293" s="149"/>
      <c r="K293" s="149"/>
      <c r="L293" s="149"/>
      <c r="M293" s="149"/>
      <c r="N293" s="149"/>
    </row>
    <row r="294" spans="7:14" x14ac:dyDescent="0.25">
      <c r="G294" s="148"/>
      <c r="H294" s="149"/>
      <c r="I294" s="149"/>
      <c r="J294" s="149"/>
      <c r="K294" s="149"/>
      <c r="L294" s="149"/>
      <c r="M294" s="149"/>
      <c r="N294" s="149"/>
    </row>
    <row r="295" spans="7:14" x14ac:dyDescent="0.25">
      <c r="G295" s="148"/>
      <c r="H295" s="149"/>
      <c r="I295" s="149"/>
      <c r="J295" s="149"/>
      <c r="K295" s="149"/>
      <c r="L295" s="149"/>
      <c r="M295" s="149"/>
      <c r="N295" s="149"/>
    </row>
    <row r="296" spans="7:14" x14ac:dyDescent="0.25">
      <c r="G296" s="148"/>
      <c r="H296" s="149"/>
      <c r="I296" s="149"/>
      <c r="J296" s="149"/>
      <c r="K296" s="149"/>
      <c r="L296" s="149"/>
      <c r="M296" s="149"/>
      <c r="N296" s="149"/>
    </row>
    <row r="297" spans="7:14" x14ac:dyDescent="0.25">
      <c r="G297" s="148"/>
      <c r="H297" s="149"/>
      <c r="I297" s="149"/>
      <c r="J297" s="149"/>
      <c r="K297" s="149"/>
      <c r="L297" s="149"/>
      <c r="M297" s="149"/>
      <c r="N297" s="149"/>
    </row>
    <row r="298" spans="7:14" x14ac:dyDescent="0.25">
      <c r="G298" s="148"/>
      <c r="H298" s="149"/>
      <c r="I298" s="149"/>
      <c r="J298" s="149"/>
      <c r="K298" s="149"/>
      <c r="L298" s="149"/>
      <c r="M298" s="149"/>
      <c r="N298" s="149"/>
    </row>
    <row r="299" spans="7:14" x14ac:dyDescent="0.25">
      <c r="G299" s="148"/>
      <c r="H299" s="149"/>
      <c r="I299" s="149"/>
      <c r="J299" s="149"/>
      <c r="K299" s="149"/>
      <c r="L299" s="149"/>
      <c r="M299" s="149"/>
      <c r="N299" s="149"/>
    </row>
    <row r="300" spans="7:14" x14ac:dyDescent="0.25">
      <c r="G300" s="148"/>
      <c r="H300" s="149"/>
      <c r="I300" s="149"/>
      <c r="J300" s="149"/>
      <c r="K300" s="149"/>
      <c r="L300" s="149"/>
      <c r="M300" s="149"/>
      <c r="N300" s="149"/>
    </row>
    <row r="301" spans="7:14" x14ac:dyDescent="0.25">
      <c r="G301" s="148"/>
      <c r="H301" s="149"/>
      <c r="I301" s="149"/>
      <c r="J301" s="149"/>
      <c r="K301" s="149"/>
      <c r="L301" s="149"/>
      <c r="M301" s="149"/>
      <c r="N301" s="149"/>
    </row>
    <row r="302" spans="7:14" x14ac:dyDescent="0.25">
      <c r="G302" s="148"/>
      <c r="H302" s="149"/>
      <c r="I302" s="149"/>
      <c r="J302" s="149"/>
      <c r="K302" s="149"/>
      <c r="L302" s="149"/>
      <c r="M302" s="149"/>
      <c r="N302" s="149"/>
    </row>
    <row r="303" spans="7:14" x14ac:dyDescent="0.25">
      <c r="G303" s="148"/>
      <c r="H303" s="149"/>
      <c r="I303" s="149"/>
      <c r="J303" s="149"/>
      <c r="K303" s="149"/>
      <c r="L303" s="149"/>
      <c r="M303" s="149"/>
      <c r="N303" s="149"/>
    </row>
    <row r="304" spans="7:14" x14ac:dyDescent="0.25">
      <c r="G304" s="148"/>
      <c r="H304" s="149"/>
      <c r="I304" s="149"/>
      <c r="J304" s="149"/>
      <c r="K304" s="149"/>
      <c r="L304" s="149"/>
      <c r="M304" s="149"/>
      <c r="N304" s="149"/>
    </row>
    <row r="305" spans="7:14" x14ac:dyDescent="0.25">
      <c r="G305" s="148"/>
      <c r="H305" s="149"/>
      <c r="I305" s="149"/>
      <c r="J305" s="149"/>
      <c r="K305" s="149"/>
      <c r="L305" s="149"/>
      <c r="M305" s="149"/>
      <c r="N305" s="149"/>
    </row>
    <row r="306" spans="7:14" x14ac:dyDescent="0.25">
      <c r="G306" s="148"/>
      <c r="H306" s="149"/>
      <c r="I306" s="149"/>
      <c r="J306" s="149"/>
      <c r="K306" s="149"/>
      <c r="L306" s="149"/>
      <c r="M306" s="149"/>
      <c r="N306" s="149"/>
    </row>
    <row r="307" spans="7:14" x14ac:dyDescent="0.25">
      <c r="G307" s="148"/>
      <c r="H307" s="149"/>
      <c r="I307" s="149"/>
      <c r="J307" s="149"/>
      <c r="K307" s="149"/>
      <c r="L307" s="149"/>
      <c r="M307" s="149"/>
      <c r="N307" s="149"/>
    </row>
    <row r="308" spans="7:14" x14ac:dyDescent="0.25">
      <c r="G308" s="148"/>
      <c r="H308" s="149"/>
      <c r="I308" s="149"/>
      <c r="J308" s="149"/>
      <c r="K308" s="149"/>
      <c r="L308" s="149"/>
      <c r="M308" s="149"/>
      <c r="N308" s="149"/>
    </row>
    <row r="309" spans="7:14" x14ac:dyDescent="0.25">
      <c r="G309" s="148"/>
      <c r="H309" s="149"/>
      <c r="I309" s="149"/>
      <c r="J309" s="149"/>
      <c r="K309" s="149"/>
      <c r="L309" s="149"/>
      <c r="M309" s="149"/>
      <c r="N309" s="149"/>
    </row>
    <row r="310" spans="7:14" x14ac:dyDescent="0.25">
      <c r="G310" s="148"/>
      <c r="H310" s="149"/>
      <c r="I310" s="149"/>
      <c r="J310" s="149"/>
      <c r="K310" s="149"/>
      <c r="L310" s="149"/>
      <c r="M310" s="149"/>
      <c r="N310" s="149"/>
    </row>
    <row r="311" spans="7:14" x14ac:dyDescent="0.25">
      <c r="G311" s="148"/>
      <c r="H311" s="149"/>
      <c r="I311" s="149"/>
      <c r="J311" s="149"/>
      <c r="K311" s="149"/>
      <c r="L311" s="149"/>
      <c r="M311" s="149"/>
      <c r="N311" s="149"/>
    </row>
    <row r="312" spans="7:14" x14ac:dyDescent="0.25">
      <c r="G312" s="148"/>
      <c r="H312" s="149"/>
      <c r="I312" s="149"/>
      <c r="J312" s="149"/>
      <c r="K312" s="149"/>
      <c r="L312" s="149"/>
      <c r="M312" s="149"/>
      <c r="N312" s="149"/>
    </row>
    <row r="313" spans="7:14" x14ac:dyDescent="0.25">
      <c r="G313" s="148"/>
      <c r="H313" s="149"/>
      <c r="I313" s="149"/>
      <c r="J313" s="149"/>
      <c r="K313" s="149"/>
      <c r="L313" s="149"/>
      <c r="M313" s="149"/>
      <c r="N313" s="149"/>
    </row>
    <row r="314" spans="7:14" x14ac:dyDescent="0.25">
      <c r="G314" s="148"/>
      <c r="H314" s="149"/>
      <c r="I314" s="149"/>
      <c r="J314" s="149"/>
      <c r="K314" s="149"/>
      <c r="L314" s="149"/>
      <c r="M314" s="149"/>
      <c r="N314" s="149"/>
    </row>
    <row r="315" spans="7:14" x14ac:dyDescent="0.25">
      <c r="G315" s="148"/>
      <c r="H315" s="149"/>
      <c r="I315" s="149"/>
      <c r="J315" s="149"/>
      <c r="K315" s="149"/>
      <c r="L315" s="149"/>
      <c r="M315" s="149"/>
      <c r="N315" s="149"/>
    </row>
    <row r="316" spans="7:14" x14ac:dyDescent="0.25">
      <c r="G316" s="148"/>
      <c r="H316" s="149"/>
      <c r="I316" s="149"/>
      <c r="J316" s="149"/>
      <c r="K316" s="149"/>
      <c r="L316" s="149"/>
      <c r="M316" s="149"/>
      <c r="N316" s="149"/>
    </row>
    <row r="317" spans="7:14" x14ac:dyDescent="0.25">
      <c r="G317" s="148"/>
      <c r="H317" s="149"/>
      <c r="I317" s="149"/>
      <c r="J317" s="149"/>
      <c r="K317" s="149"/>
      <c r="L317" s="149"/>
      <c r="M317" s="149"/>
      <c r="N317" s="149"/>
    </row>
    <row r="318" spans="7:14" x14ac:dyDescent="0.25">
      <c r="G318" s="148"/>
      <c r="H318" s="149"/>
      <c r="I318" s="149"/>
      <c r="J318" s="149"/>
      <c r="K318" s="149"/>
      <c r="L318" s="149"/>
      <c r="M318" s="149"/>
      <c r="N318" s="149"/>
    </row>
    <row r="319" spans="7:14" x14ac:dyDescent="0.25">
      <c r="G319" s="148"/>
      <c r="H319" s="149"/>
      <c r="I319" s="149"/>
      <c r="J319" s="149"/>
      <c r="K319" s="149"/>
      <c r="L319" s="149"/>
      <c r="M319" s="149"/>
      <c r="N319" s="149"/>
    </row>
    <row r="320" spans="7:14" x14ac:dyDescent="0.25">
      <c r="G320" s="148"/>
      <c r="H320" s="149"/>
      <c r="I320" s="149"/>
      <c r="J320" s="149"/>
      <c r="K320" s="149"/>
      <c r="L320" s="149"/>
      <c r="M320" s="149"/>
      <c r="N320" s="149"/>
    </row>
    <row r="321" spans="7:14" x14ac:dyDescent="0.25">
      <c r="G321" s="148"/>
      <c r="H321" s="149"/>
      <c r="I321" s="149"/>
      <c r="J321" s="149"/>
      <c r="K321" s="149"/>
      <c r="L321" s="149"/>
      <c r="M321" s="149"/>
      <c r="N321" s="149"/>
    </row>
    <row r="322" spans="7:14" x14ac:dyDescent="0.25">
      <c r="G322" s="148"/>
      <c r="H322" s="149"/>
      <c r="I322" s="149"/>
      <c r="J322" s="149"/>
      <c r="K322" s="149"/>
      <c r="L322" s="149"/>
      <c r="M322" s="149"/>
      <c r="N322" s="149"/>
    </row>
    <row r="323" spans="7:14" x14ac:dyDescent="0.25">
      <c r="G323" s="148"/>
      <c r="H323" s="149"/>
      <c r="I323" s="149"/>
      <c r="J323" s="149"/>
      <c r="K323" s="149"/>
      <c r="L323" s="149"/>
      <c r="M323" s="149"/>
      <c r="N323" s="149"/>
    </row>
    <row r="324" spans="7:14" x14ac:dyDescent="0.25">
      <c r="G324" s="148"/>
      <c r="H324" s="149"/>
      <c r="I324" s="149"/>
      <c r="J324" s="149"/>
      <c r="K324" s="149"/>
      <c r="L324" s="149"/>
      <c r="M324" s="149"/>
      <c r="N324" s="149"/>
    </row>
    <row r="325" spans="7:14" x14ac:dyDescent="0.25">
      <c r="G325" s="148"/>
      <c r="H325" s="149"/>
      <c r="I325" s="149"/>
      <c r="J325" s="149"/>
      <c r="K325" s="149"/>
      <c r="L325" s="149"/>
      <c r="M325" s="149"/>
      <c r="N325" s="149"/>
    </row>
    <row r="326" spans="7:14" x14ac:dyDescent="0.25">
      <c r="G326" s="148"/>
      <c r="H326" s="149"/>
      <c r="I326" s="149"/>
      <c r="J326" s="149"/>
      <c r="K326" s="149"/>
      <c r="L326" s="149"/>
      <c r="M326" s="149"/>
      <c r="N326" s="149"/>
    </row>
    <row r="327" spans="7:14" x14ac:dyDescent="0.25">
      <c r="G327" s="148"/>
      <c r="H327" s="149"/>
      <c r="I327" s="149"/>
      <c r="J327" s="149"/>
      <c r="K327" s="149"/>
      <c r="L327" s="149"/>
      <c r="M327" s="149"/>
      <c r="N327" s="149"/>
    </row>
    <row r="328" spans="7:14" x14ac:dyDescent="0.25">
      <c r="G328" s="148"/>
      <c r="H328" s="149"/>
      <c r="I328" s="149"/>
      <c r="J328" s="149"/>
      <c r="K328" s="149"/>
      <c r="L328" s="149"/>
      <c r="M328" s="149"/>
      <c r="N328" s="149"/>
    </row>
    <row r="329" spans="7:14" x14ac:dyDescent="0.25">
      <c r="G329" s="148"/>
      <c r="H329" s="149"/>
      <c r="I329" s="149"/>
      <c r="J329" s="149"/>
      <c r="K329" s="149"/>
      <c r="L329" s="149"/>
      <c r="M329" s="149"/>
      <c r="N329" s="149"/>
    </row>
    <row r="330" spans="7:14" x14ac:dyDescent="0.25">
      <c r="G330" s="148"/>
      <c r="H330" s="149"/>
      <c r="I330" s="149"/>
      <c r="J330" s="149"/>
      <c r="K330" s="149"/>
      <c r="L330" s="149"/>
      <c r="M330" s="149"/>
      <c r="N330" s="149"/>
    </row>
    <row r="331" spans="7:14" x14ac:dyDescent="0.25">
      <c r="G331" s="148"/>
      <c r="H331" s="149"/>
      <c r="I331" s="149"/>
      <c r="J331" s="149"/>
      <c r="K331" s="149"/>
      <c r="L331" s="149"/>
      <c r="M331" s="149"/>
      <c r="N331" s="149"/>
    </row>
    <row r="332" spans="7:14" x14ac:dyDescent="0.25">
      <c r="G332" s="148"/>
      <c r="H332" s="149"/>
      <c r="I332" s="149"/>
      <c r="J332" s="149"/>
      <c r="K332" s="149"/>
      <c r="L332" s="149"/>
      <c r="M332" s="149"/>
      <c r="N332" s="149"/>
    </row>
    <row r="333" spans="7:14" x14ac:dyDescent="0.25">
      <c r="G333" s="148"/>
      <c r="H333" s="149"/>
      <c r="I333" s="149"/>
      <c r="J333" s="149"/>
      <c r="K333" s="149"/>
      <c r="L333" s="149"/>
      <c r="M333" s="149"/>
      <c r="N333" s="149"/>
    </row>
    <row r="334" spans="7:14" x14ac:dyDescent="0.25">
      <c r="G334" s="148"/>
      <c r="H334" s="149"/>
      <c r="I334" s="149"/>
      <c r="J334" s="149"/>
      <c r="K334" s="149"/>
      <c r="L334" s="149"/>
      <c r="M334" s="149"/>
      <c r="N334" s="149"/>
    </row>
    <row r="335" spans="7:14" x14ac:dyDescent="0.25">
      <c r="G335" s="148"/>
      <c r="H335" s="149"/>
      <c r="I335" s="149"/>
      <c r="J335" s="149"/>
      <c r="K335" s="149"/>
      <c r="L335" s="149"/>
      <c r="M335" s="149"/>
      <c r="N335" s="149"/>
    </row>
    <row r="336" spans="7:14" x14ac:dyDescent="0.25">
      <c r="G336" s="148"/>
      <c r="H336" s="149"/>
      <c r="I336" s="149"/>
      <c r="J336" s="149"/>
      <c r="K336" s="149"/>
      <c r="L336" s="149"/>
      <c r="M336" s="149"/>
      <c r="N336" s="149"/>
    </row>
    <row r="337" spans="7:14" x14ac:dyDescent="0.25">
      <c r="G337" s="148"/>
      <c r="H337" s="149"/>
      <c r="I337" s="149"/>
      <c r="J337" s="149"/>
      <c r="K337" s="149"/>
      <c r="L337" s="149"/>
      <c r="M337" s="149"/>
      <c r="N337" s="149"/>
    </row>
    <row r="338" spans="7:14" x14ac:dyDescent="0.25">
      <c r="G338" s="148"/>
      <c r="H338" s="149"/>
      <c r="I338" s="149"/>
      <c r="J338" s="149"/>
      <c r="K338" s="149"/>
      <c r="L338" s="149"/>
      <c r="M338" s="149"/>
      <c r="N338" s="149"/>
    </row>
    <row r="339" spans="7:14" x14ac:dyDescent="0.25">
      <c r="G339" s="148"/>
      <c r="H339" s="149"/>
      <c r="I339" s="149"/>
      <c r="J339" s="149"/>
      <c r="K339" s="149"/>
      <c r="L339" s="149"/>
      <c r="M339" s="149"/>
      <c r="N339" s="149"/>
    </row>
    <row r="340" spans="7:14" x14ac:dyDescent="0.25">
      <c r="G340" s="148"/>
      <c r="H340" s="149"/>
      <c r="I340" s="149"/>
      <c r="J340" s="149"/>
      <c r="K340" s="149"/>
      <c r="L340" s="149"/>
      <c r="M340" s="149"/>
      <c r="N340" s="149"/>
    </row>
    <row r="341" spans="7:14" x14ac:dyDescent="0.25">
      <c r="G341" s="148"/>
      <c r="H341" s="149"/>
      <c r="I341" s="149"/>
      <c r="J341" s="149"/>
      <c r="K341" s="149"/>
      <c r="L341" s="149"/>
      <c r="M341" s="149"/>
      <c r="N341" s="149"/>
    </row>
    <row r="342" spans="7:14" x14ac:dyDescent="0.25">
      <c r="G342" s="148"/>
      <c r="H342" s="149"/>
      <c r="I342" s="149"/>
      <c r="J342" s="149"/>
      <c r="K342" s="149"/>
      <c r="L342" s="149"/>
      <c r="M342" s="149"/>
      <c r="N342" s="149"/>
    </row>
    <row r="343" spans="7:14" x14ac:dyDescent="0.25">
      <c r="G343" s="148"/>
      <c r="H343" s="149"/>
      <c r="I343" s="149"/>
      <c r="J343" s="149"/>
      <c r="K343" s="149"/>
      <c r="L343" s="149"/>
      <c r="M343" s="149"/>
      <c r="N343" s="149"/>
    </row>
    <row r="344" spans="7:14" x14ac:dyDescent="0.25">
      <c r="G344" s="148"/>
      <c r="H344" s="149"/>
      <c r="I344" s="149"/>
      <c r="J344" s="149"/>
      <c r="K344" s="149"/>
      <c r="L344" s="149"/>
      <c r="M344" s="149"/>
      <c r="N344" s="149"/>
    </row>
    <row r="345" spans="7:14" x14ac:dyDescent="0.25">
      <c r="G345" s="148"/>
      <c r="H345" s="149"/>
      <c r="I345" s="149"/>
      <c r="J345" s="149"/>
      <c r="K345" s="149"/>
      <c r="L345" s="149"/>
      <c r="M345" s="149"/>
      <c r="N345" s="149"/>
    </row>
    <row r="346" spans="7:14" x14ac:dyDescent="0.25">
      <c r="G346" s="148"/>
      <c r="H346" s="149"/>
      <c r="I346" s="149"/>
      <c r="J346" s="149"/>
      <c r="K346" s="149"/>
      <c r="L346" s="149"/>
      <c r="M346" s="149"/>
      <c r="N346" s="149"/>
    </row>
    <row r="347" spans="7:14" x14ac:dyDescent="0.25">
      <c r="G347" s="148"/>
      <c r="H347" s="149"/>
      <c r="I347" s="149"/>
      <c r="J347" s="149"/>
      <c r="K347" s="149"/>
      <c r="L347" s="149"/>
      <c r="M347" s="149"/>
      <c r="N347" s="149"/>
    </row>
    <row r="348" spans="7:14" x14ac:dyDescent="0.25">
      <c r="G348" s="148"/>
      <c r="H348" s="149"/>
      <c r="I348" s="149"/>
      <c r="J348" s="149"/>
      <c r="K348" s="149"/>
      <c r="L348" s="149"/>
      <c r="M348" s="149"/>
      <c r="N348" s="149"/>
    </row>
    <row r="349" spans="7:14" x14ac:dyDescent="0.25">
      <c r="G349" s="148"/>
      <c r="H349" s="149"/>
      <c r="I349" s="149"/>
      <c r="J349" s="149"/>
      <c r="K349" s="149"/>
      <c r="L349" s="149"/>
      <c r="M349" s="149"/>
      <c r="N349" s="149"/>
    </row>
    <row r="350" spans="7:14" x14ac:dyDescent="0.25">
      <c r="G350" s="148"/>
      <c r="H350" s="149"/>
      <c r="I350" s="149"/>
      <c r="J350" s="149"/>
      <c r="K350" s="149"/>
      <c r="L350" s="149"/>
      <c r="M350" s="149"/>
      <c r="N350" s="149"/>
    </row>
    <row r="351" spans="7:14" x14ac:dyDescent="0.25">
      <c r="G351" s="148"/>
      <c r="H351" s="149"/>
      <c r="I351" s="149"/>
      <c r="J351" s="149"/>
      <c r="K351" s="149"/>
      <c r="L351" s="149"/>
      <c r="M351" s="149"/>
      <c r="N351" s="149"/>
    </row>
    <row r="352" spans="7:14" x14ac:dyDescent="0.25">
      <c r="G352" s="148"/>
      <c r="H352" s="149"/>
      <c r="I352" s="149"/>
      <c r="J352" s="149"/>
      <c r="K352" s="149"/>
      <c r="L352" s="149"/>
      <c r="M352" s="149"/>
      <c r="N352" s="149"/>
    </row>
    <row r="353" spans="7:14" x14ac:dyDescent="0.25">
      <c r="G353" s="148"/>
      <c r="H353" s="149"/>
      <c r="I353" s="149"/>
      <c r="J353" s="149"/>
      <c r="K353" s="149"/>
      <c r="L353" s="149"/>
      <c r="M353" s="149"/>
      <c r="N353" s="149"/>
    </row>
    <row r="354" spans="7:14" x14ac:dyDescent="0.25">
      <c r="G354" s="148"/>
      <c r="H354" s="149"/>
      <c r="I354" s="149"/>
      <c r="J354" s="149"/>
      <c r="K354" s="149"/>
      <c r="L354" s="149"/>
      <c r="M354" s="149"/>
      <c r="N354" s="149"/>
    </row>
    <row r="355" spans="7:14" x14ac:dyDescent="0.25">
      <c r="G355" s="148"/>
      <c r="H355" s="149"/>
      <c r="I355" s="149"/>
      <c r="J355" s="149"/>
      <c r="K355" s="149"/>
      <c r="L355" s="149"/>
      <c r="M355" s="149"/>
      <c r="N355" s="149"/>
    </row>
    <row r="356" spans="7:14" x14ac:dyDescent="0.25">
      <c r="G356" s="148"/>
      <c r="H356" s="149"/>
      <c r="I356" s="149"/>
      <c r="J356" s="149"/>
      <c r="K356" s="149"/>
      <c r="L356" s="149"/>
      <c r="M356" s="149"/>
      <c r="N356" s="149"/>
    </row>
    <row r="357" spans="7:14" x14ac:dyDescent="0.25">
      <c r="G357" s="148"/>
      <c r="H357" s="149"/>
      <c r="I357" s="149"/>
      <c r="J357" s="149"/>
      <c r="K357" s="149"/>
      <c r="L357" s="149"/>
      <c r="M357" s="149"/>
      <c r="N357" s="149"/>
    </row>
    <row r="358" spans="7:14" x14ac:dyDescent="0.25">
      <c r="G358" s="148"/>
      <c r="H358" s="149"/>
      <c r="I358" s="149"/>
      <c r="J358" s="149"/>
      <c r="K358" s="149"/>
      <c r="L358" s="149"/>
      <c r="M358" s="149"/>
      <c r="N358" s="149"/>
    </row>
    <row r="359" spans="7:14" x14ac:dyDescent="0.25">
      <c r="G359" s="148"/>
      <c r="H359" s="149"/>
      <c r="I359" s="149"/>
      <c r="J359" s="149"/>
      <c r="K359" s="149"/>
      <c r="L359" s="149"/>
      <c r="M359" s="149"/>
      <c r="N359" s="149"/>
    </row>
    <row r="360" spans="7:14" x14ac:dyDescent="0.25">
      <c r="G360" s="148"/>
      <c r="H360" s="149"/>
      <c r="I360" s="149"/>
      <c r="J360" s="149"/>
      <c r="K360" s="149"/>
      <c r="L360" s="149"/>
      <c r="M360" s="149"/>
      <c r="N360" s="149"/>
    </row>
    <row r="361" spans="7:14" x14ac:dyDescent="0.25">
      <c r="G361" s="148"/>
      <c r="H361" s="149"/>
      <c r="I361" s="149"/>
      <c r="J361" s="149"/>
      <c r="K361" s="149"/>
      <c r="L361" s="149"/>
      <c r="M361" s="149"/>
      <c r="N361" s="149"/>
    </row>
    <row r="362" spans="7:14" x14ac:dyDescent="0.25">
      <c r="G362" s="148"/>
      <c r="H362" s="149"/>
      <c r="I362" s="149"/>
      <c r="J362" s="149"/>
      <c r="K362" s="149"/>
      <c r="L362" s="149"/>
      <c r="M362" s="149"/>
      <c r="N362" s="149"/>
    </row>
    <row r="363" spans="7:14" x14ac:dyDescent="0.25">
      <c r="G363" s="148"/>
      <c r="H363" s="149"/>
      <c r="I363" s="149"/>
      <c r="J363" s="149"/>
      <c r="K363" s="149"/>
      <c r="L363" s="149"/>
      <c r="M363" s="149"/>
      <c r="N363" s="149"/>
    </row>
  </sheetData>
  <sheetProtection algorithmName="SHA-512" hashValue="DFd1lJUCf8zP/ZOwCedx/l9esqYskDb4DtS+vSlmXKJ6PmBJ3b67vFadXpMH0gUVMyen6RaAdZlYS964fAP5+g==" saltValue="2lvLYZxkH5LLHw8fPx5HVg==" spinCount="100000" sheet="1" objects="1" scenarios="1"/>
  <mergeCells count="6">
    <mergeCell ref="G273:N273"/>
    <mergeCell ref="A3:B3"/>
    <mergeCell ref="G5:N5"/>
    <mergeCell ref="G166:N166"/>
    <mergeCell ref="G210:N210"/>
    <mergeCell ref="G252:N252"/>
  </mergeCells>
  <conditionalFormatting sqref="A7:N8 A10:N165 A9:F9">
    <cfRule type="expression" dxfId="408" priority="2">
      <formula>MOD(ROW(),2)=0</formula>
    </cfRule>
  </conditionalFormatting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headerFooter>
    <oddHeader>&amp;LSeznam projektů podle názvu žadatele&amp;RNPO výzva č. 0315/2023 Rozvoj kompetencí pracovníků KKS: projekty mezinárodní umělecké a odborné spolupráce v ČR</oddHeader>
    <oddFooter>&amp;C&amp;P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3AA36-3D8E-48AD-9E71-A7C77E902DCC}">
  <sheetPr>
    <pageSetUpPr fitToPage="1"/>
  </sheetPr>
  <dimension ref="A1:O66"/>
  <sheetViews>
    <sheetView showGridLines="0" zoomScale="90" zoomScaleNormal="90" workbookViewId="0">
      <selection activeCell="E12" sqref="E12:E17"/>
    </sheetView>
  </sheetViews>
  <sheetFormatPr defaultColWidth="8.7109375" defaultRowHeight="15" x14ac:dyDescent="0.25"/>
  <cols>
    <col min="1" max="1" width="11.140625" style="1" customWidth="1"/>
    <col min="2" max="2" width="41.7109375" style="2" customWidth="1"/>
    <col min="3" max="3" width="34" style="2" customWidth="1"/>
    <col min="4" max="4" width="16.140625" style="2" bestFit="1" customWidth="1"/>
    <col min="5" max="5" width="14" style="2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8" customWidth="1"/>
    <col min="15" max="15" width="5.42578125" bestFit="1" customWidth="1"/>
    <col min="16" max="16384" width="8.7109375" style="1"/>
  </cols>
  <sheetData>
    <row r="1" spans="1:15" x14ac:dyDescent="0.25">
      <c r="C1" s="1"/>
      <c r="D1" s="1"/>
      <c r="E1" s="1"/>
      <c r="F1" s="1"/>
      <c r="G1" s="4"/>
      <c r="H1" s="5"/>
      <c r="I1" s="6"/>
      <c r="J1" s="6"/>
      <c r="K1" s="6"/>
      <c r="L1" s="6"/>
      <c r="M1" s="6"/>
      <c r="N1" s="6"/>
    </row>
    <row r="2" spans="1:15" x14ac:dyDescent="0.25">
      <c r="A2" s="22" t="s">
        <v>125</v>
      </c>
      <c r="B2" s="63"/>
      <c r="C2" s="1"/>
      <c r="D2" s="1"/>
      <c r="E2" s="1"/>
      <c r="F2" s="1"/>
      <c r="G2" s="4"/>
      <c r="H2" s="5"/>
      <c r="I2" s="6"/>
      <c r="J2" s="6"/>
      <c r="K2" s="6"/>
      <c r="L2" s="6"/>
      <c r="M2" s="6"/>
      <c r="N2" s="6"/>
    </row>
    <row r="3" spans="1:15" x14ac:dyDescent="0.25">
      <c r="A3" s="252" t="s">
        <v>111</v>
      </c>
      <c r="B3" s="252"/>
      <c r="C3" s="1"/>
      <c r="D3" s="1"/>
      <c r="E3" s="1"/>
      <c r="F3" s="1"/>
      <c r="G3" s="4"/>
      <c r="H3" s="5"/>
      <c r="I3" s="6"/>
      <c r="J3" s="1"/>
      <c r="K3" s="1"/>
      <c r="L3" s="1"/>
      <c r="M3" s="1"/>
      <c r="N3" s="1"/>
    </row>
    <row r="4" spans="1:15" x14ac:dyDescent="0.25">
      <c r="A4" s="7"/>
      <c r="B4" s="64"/>
      <c r="C4" s="1"/>
      <c r="D4" s="1"/>
      <c r="E4" s="1"/>
      <c r="F4" s="1"/>
      <c r="G4" s="4"/>
      <c r="H4" s="5"/>
      <c r="I4" s="6"/>
      <c r="J4" s="1"/>
      <c r="K4" s="1"/>
      <c r="L4" s="1"/>
      <c r="M4" s="1"/>
      <c r="N4" s="1"/>
    </row>
    <row r="5" spans="1:15" ht="14.45" customHeight="1" x14ac:dyDescent="0.25">
      <c r="A5" s="8" t="s">
        <v>119</v>
      </c>
      <c r="C5" s="1"/>
      <c r="D5" s="200">
        <f>SUM(Tabulka18198[Požadovaná dotace],Tabulka1819810[Požadovaná dotace],Tabulka181981013[Požadovaná dotace],Tabulka1819814[Požadovaná dotace])</f>
        <v>22947486.800000001</v>
      </c>
      <c r="E5" s="201">
        <f>SUM(Tabulka18198[Dotace],Tabulka1819810[Dotace],Tabulka181981013[Dotace],Tabulka1819814[Dotace])</f>
        <v>5550000</v>
      </c>
      <c r="F5" s="23"/>
      <c r="G5" s="256" t="s">
        <v>116</v>
      </c>
      <c r="H5" s="256"/>
      <c r="I5" s="256"/>
      <c r="J5" s="256"/>
      <c r="K5" s="256"/>
      <c r="L5" s="256"/>
      <c r="M5" s="256"/>
      <c r="N5" s="256"/>
    </row>
    <row r="6" spans="1:15" s="9" customFormat="1" ht="25.5" x14ac:dyDescent="0.25">
      <c r="A6" s="10" t="s">
        <v>0</v>
      </c>
      <c r="B6" s="11" t="s">
        <v>88</v>
      </c>
      <c r="C6" s="11" t="s">
        <v>1</v>
      </c>
      <c r="D6" s="11" t="s">
        <v>2</v>
      </c>
      <c r="E6" s="11" t="s">
        <v>118</v>
      </c>
      <c r="F6" s="12" t="s">
        <v>89</v>
      </c>
      <c r="G6" s="11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13" t="s">
        <v>11</v>
      </c>
      <c r="O6"/>
    </row>
    <row r="7" spans="1:15" x14ac:dyDescent="0.25">
      <c r="A7" s="53" t="s">
        <v>500</v>
      </c>
      <c r="B7" s="97" t="s">
        <v>340</v>
      </c>
      <c r="C7" s="54" t="s">
        <v>188</v>
      </c>
      <c r="D7" s="49">
        <v>807000</v>
      </c>
      <c r="E7" s="50">
        <v>750000</v>
      </c>
      <c r="F7" s="75">
        <v>90</v>
      </c>
      <c r="G7" s="55">
        <v>19.5</v>
      </c>
      <c r="H7" s="55">
        <v>8</v>
      </c>
      <c r="I7" s="55">
        <v>9.5</v>
      </c>
      <c r="J7" s="55">
        <v>7.5</v>
      </c>
      <c r="K7" s="55">
        <v>9</v>
      </c>
      <c r="L7" s="55">
        <v>9.5</v>
      </c>
      <c r="M7" s="55">
        <v>18</v>
      </c>
      <c r="N7" s="55">
        <v>9</v>
      </c>
    </row>
    <row r="8" spans="1:15" ht="26.25" x14ac:dyDescent="0.25">
      <c r="A8" s="109" t="s">
        <v>353</v>
      </c>
      <c r="B8" s="150" t="s">
        <v>196</v>
      </c>
      <c r="C8" s="110" t="s">
        <v>13</v>
      </c>
      <c r="D8" s="111">
        <v>845000</v>
      </c>
      <c r="E8" s="112">
        <v>650000</v>
      </c>
      <c r="F8" s="113">
        <v>88.5</v>
      </c>
      <c r="G8" s="114">
        <v>18.5</v>
      </c>
      <c r="H8" s="114">
        <v>8.5</v>
      </c>
      <c r="I8" s="114">
        <v>9.5</v>
      </c>
      <c r="J8" s="114">
        <v>8.5</v>
      </c>
      <c r="K8" s="114">
        <v>9</v>
      </c>
      <c r="L8" s="114">
        <v>9.5</v>
      </c>
      <c r="M8" s="114">
        <v>18</v>
      </c>
      <c r="N8" s="114">
        <v>7</v>
      </c>
    </row>
    <row r="10" spans="1:15" ht="14.45" customHeight="1" x14ac:dyDescent="0.25">
      <c r="A10" s="8" t="s">
        <v>507</v>
      </c>
      <c r="C10" s="1"/>
      <c r="D10" s="1"/>
      <c r="E10" s="1"/>
      <c r="F10" s="1"/>
      <c r="G10" s="257" t="s">
        <v>116</v>
      </c>
      <c r="H10" s="258"/>
      <c r="I10" s="258"/>
      <c r="J10" s="258"/>
      <c r="K10" s="258"/>
      <c r="L10" s="258"/>
      <c r="M10" s="258"/>
      <c r="N10" s="259"/>
    </row>
    <row r="11" spans="1:15" s="9" customFormat="1" ht="25.5" x14ac:dyDescent="0.25">
      <c r="A11" s="10" t="s">
        <v>0</v>
      </c>
      <c r="B11" s="11" t="s">
        <v>88</v>
      </c>
      <c r="C11" s="11" t="s">
        <v>1</v>
      </c>
      <c r="D11" s="11" t="s">
        <v>2</v>
      </c>
      <c r="E11" s="11" t="s">
        <v>118</v>
      </c>
      <c r="F11" s="12" t="s">
        <v>89</v>
      </c>
      <c r="G11" s="11" t="s">
        <v>4</v>
      </c>
      <c r="H11" s="13" t="s">
        <v>5</v>
      </c>
      <c r="I11" s="13" t="s">
        <v>6</v>
      </c>
      <c r="J11" s="13" t="s">
        <v>7</v>
      </c>
      <c r="K11" s="13" t="s">
        <v>8</v>
      </c>
      <c r="L11" s="13" t="s">
        <v>9</v>
      </c>
      <c r="M11" s="13" t="s">
        <v>10</v>
      </c>
      <c r="N11" s="13" t="s">
        <v>11</v>
      </c>
      <c r="O11"/>
    </row>
    <row r="12" spans="1:15" x14ac:dyDescent="0.25">
      <c r="A12" s="76" t="s">
        <v>455</v>
      </c>
      <c r="B12" s="104" t="s">
        <v>295</v>
      </c>
      <c r="C12" s="77" t="s">
        <v>86</v>
      </c>
      <c r="D12" s="78">
        <v>1730850</v>
      </c>
      <c r="E12" s="79">
        <v>700000</v>
      </c>
      <c r="F12" s="80">
        <v>70</v>
      </c>
      <c r="G12" s="51">
        <v>15</v>
      </c>
      <c r="H12" s="51">
        <v>6.5</v>
      </c>
      <c r="I12" s="51">
        <v>7.5</v>
      </c>
      <c r="J12" s="51">
        <v>7.5</v>
      </c>
      <c r="K12" s="51">
        <v>7.5</v>
      </c>
      <c r="L12" s="51">
        <v>7</v>
      </c>
      <c r="M12" s="51">
        <v>13</v>
      </c>
      <c r="N12" s="51">
        <v>6</v>
      </c>
    </row>
    <row r="13" spans="1:15" x14ac:dyDescent="0.25">
      <c r="A13" s="53" t="s">
        <v>449</v>
      </c>
      <c r="B13" s="94" t="s">
        <v>289</v>
      </c>
      <c r="C13" s="54" t="s">
        <v>81</v>
      </c>
      <c r="D13" s="49">
        <v>1235000</v>
      </c>
      <c r="E13" s="50">
        <v>500000</v>
      </c>
      <c r="F13" s="75">
        <v>69.5</v>
      </c>
      <c r="G13" s="51">
        <v>14</v>
      </c>
      <c r="H13" s="51">
        <v>7</v>
      </c>
      <c r="I13" s="51">
        <v>8.5</v>
      </c>
      <c r="J13" s="51">
        <v>7.5</v>
      </c>
      <c r="K13" s="51">
        <v>6</v>
      </c>
      <c r="L13" s="51">
        <v>8</v>
      </c>
      <c r="M13" s="51">
        <v>11.5</v>
      </c>
      <c r="N13" s="51">
        <v>7</v>
      </c>
    </row>
    <row r="14" spans="1:15" x14ac:dyDescent="0.25">
      <c r="A14" s="76" t="s">
        <v>407</v>
      </c>
      <c r="B14" s="104" t="s">
        <v>248</v>
      </c>
      <c r="C14" s="77" t="s">
        <v>84</v>
      </c>
      <c r="D14" s="78">
        <v>2538000</v>
      </c>
      <c r="E14" s="79">
        <v>450000</v>
      </c>
      <c r="F14" s="80">
        <v>69</v>
      </c>
      <c r="G14" s="81">
        <v>15</v>
      </c>
      <c r="H14" s="81">
        <v>7</v>
      </c>
      <c r="I14" s="81">
        <v>7</v>
      </c>
      <c r="J14" s="81">
        <v>7</v>
      </c>
      <c r="K14" s="81">
        <v>7.5</v>
      </c>
      <c r="L14" s="81">
        <v>8</v>
      </c>
      <c r="M14" s="81">
        <v>12</v>
      </c>
      <c r="N14" s="81">
        <v>5.5</v>
      </c>
    </row>
    <row r="15" spans="1:15" ht="15.75" thickBot="1" x14ac:dyDescent="0.3">
      <c r="A15" s="82" t="s">
        <v>411</v>
      </c>
      <c r="B15" s="95" t="s">
        <v>252</v>
      </c>
      <c r="C15" s="83" t="s">
        <v>156</v>
      </c>
      <c r="D15" s="84">
        <v>2302990</v>
      </c>
      <c r="E15" s="85">
        <v>200000</v>
      </c>
      <c r="F15" s="86">
        <v>67.5</v>
      </c>
      <c r="G15" s="87">
        <v>15.5</v>
      </c>
      <c r="H15" s="87">
        <v>7</v>
      </c>
      <c r="I15" s="87">
        <v>7</v>
      </c>
      <c r="J15" s="87">
        <v>7.5</v>
      </c>
      <c r="K15" s="87">
        <v>6</v>
      </c>
      <c r="L15" s="87">
        <v>7</v>
      </c>
      <c r="M15" s="87">
        <v>11.5</v>
      </c>
      <c r="N15" s="87">
        <v>6</v>
      </c>
    </row>
    <row r="16" spans="1:15" ht="15.6" customHeight="1" thickTop="1" x14ac:dyDescent="0.25">
      <c r="A16" s="120" t="s">
        <v>345</v>
      </c>
      <c r="B16" s="151" t="s">
        <v>70</v>
      </c>
      <c r="C16" s="121" t="s">
        <v>71</v>
      </c>
      <c r="D16" s="122">
        <v>479700</v>
      </c>
      <c r="E16" s="164">
        <v>0</v>
      </c>
      <c r="F16" s="152">
        <v>57</v>
      </c>
      <c r="G16" s="125">
        <v>10</v>
      </c>
      <c r="H16" s="125">
        <v>6</v>
      </c>
      <c r="I16" s="125">
        <v>6.5</v>
      </c>
      <c r="J16" s="125">
        <v>6</v>
      </c>
      <c r="K16" s="125">
        <v>5.5</v>
      </c>
      <c r="L16" s="125">
        <v>7</v>
      </c>
      <c r="M16" s="125">
        <v>11</v>
      </c>
      <c r="N16" s="125">
        <v>5</v>
      </c>
    </row>
    <row r="17" spans="1:15" x14ac:dyDescent="0.25">
      <c r="A17" s="126" t="s">
        <v>438</v>
      </c>
      <c r="B17" s="153" t="s">
        <v>279</v>
      </c>
      <c r="C17" s="127" t="s">
        <v>169</v>
      </c>
      <c r="D17" s="128">
        <v>1437500</v>
      </c>
      <c r="E17" s="167">
        <v>0</v>
      </c>
      <c r="F17" s="154">
        <v>55.5</v>
      </c>
      <c r="G17" s="131">
        <v>10</v>
      </c>
      <c r="H17" s="131">
        <v>5</v>
      </c>
      <c r="I17" s="131">
        <v>6</v>
      </c>
      <c r="J17" s="131">
        <v>7</v>
      </c>
      <c r="K17" s="131">
        <v>5.5</v>
      </c>
      <c r="L17" s="131">
        <v>5</v>
      </c>
      <c r="M17" s="131">
        <v>9</v>
      </c>
      <c r="N17" s="131">
        <v>8</v>
      </c>
    </row>
    <row r="18" spans="1:15" x14ac:dyDescent="0.25">
      <c r="A18" s="35"/>
      <c r="B18" s="36"/>
      <c r="C18" s="36"/>
      <c r="D18" s="37"/>
      <c r="E18" s="38"/>
      <c r="F18" s="38"/>
      <c r="G18" s="37"/>
      <c r="H18" s="37"/>
      <c r="I18" s="37"/>
      <c r="J18" s="37"/>
      <c r="K18" s="37"/>
      <c r="L18" s="37"/>
      <c r="M18" s="37"/>
      <c r="N18" s="37"/>
    </row>
    <row r="19" spans="1:15" ht="14.45" customHeight="1" x14ac:dyDescent="0.25">
      <c r="A19" s="8" t="s">
        <v>508</v>
      </c>
      <c r="C19" s="1"/>
      <c r="D19" s="1"/>
      <c r="E19" s="1"/>
      <c r="F19" s="1"/>
      <c r="G19" s="256" t="s">
        <v>116</v>
      </c>
      <c r="H19" s="256"/>
      <c r="I19" s="256"/>
      <c r="J19" s="256"/>
      <c r="K19" s="256"/>
      <c r="L19" s="256"/>
      <c r="M19" s="256"/>
      <c r="N19" s="256"/>
    </row>
    <row r="20" spans="1:15" ht="25.5" x14ac:dyDescent="0.25">
      <c r="A20" s="10" t="s">
        <v>0</v>
      </c>
      <c r="B20" s="11" t="s">
        <v>88</v>
      </c>
      <c r="C20" s="11" t="s">
        <v>1</v>
      </c>
      <c r="D20" s="11" t="s">
        <v>2</v>
      </c>
      <c r="E20" s="11" t="s">
        <v>118</v>
      </c>
      <c r="F20" s="12" t="s">
        <v>89</v>
      </c>
      <c r="G20" s="11" t="s">
        <v>4</v>
      </c>
      <c r="H20" s="13" t="s">
        <v>5</v>
      </c>
      <c r="I20" s="13" t="s">
        <v>6</v>
      </c>
      <c r="J20" s="13" t="s">
        <v>7</v>
      </c>
      <c r="K20" s="13" t="s">
        <v>8</v>
      </c>
      <c r="L20" s="13" t="s">
        <v>9</v>
      </c>
      <c r="M20" s="13" t="s">
        <v>10</v>
      </c>
      <c r="N20" s="13" t="s">
        <v>11</v>
      </c>
    </row>
    <row r="21" spans="1:15" x14ac:dyDescent="0.25">
      <c r="A21" s="53" t="s">
        <v>378</v>
      </c>
      <c r="B21" s="97" t="s">
        <v>50</v>
      </c>
      <c r="C21" s="54" t="s">
        <v>51</v>
      </c>
      <c r="D21" s="49">
        <v>2000000</v>
      </c>
      <c r="E21" s="50">
        <v>900000</v>
      </c>
      <c r="F21" s="75">
        <v>81</v>
      </c>
      <c r="G21" s="55">
        <v>17</v>
      </c>
      <c r="H21" s="55">
        <v>7.5</v>
      </c>
      <c r="I21" s="55">
        <v>7.5</v>
      </c>
      <c r="J21" s="55">
        <v>8</v>
      </c>
      <c r="K21" s="55">
        <v>8</v>
      </c>
      <c r="L21" s="55">
        <v>9.5</v>
      </c>
      <c r="M21" s="55">
        <v>14</v>
      </c>
      <c r="N21" s="55">
        <v>9.5</v>
      </c>
    </row>
    <row r="22" spans="1:15" x14ac:dyDescent="0.25">
      <c r="A22" s="76" t="s">
        <v>413</v>
      </c>
      <c r="B22" s="104" t="s">
        <v>254</v>
      </c>
      <c r="C22" s="77" t="s">
        <v>158</v>
      </c>
      <c r="D22" s="78">
        <v>394000</v>
      </c>
      <c r="E22" s="79">
        <v>300000</v>
      </c>
      <c r="F22" s="80">
        <v>77.5</v>
      </c>
      <c r="G22" s="81">
        <v>16.5</v>
      </c>
      <c r="H22" s="81">
        <v>6.5</v>
      </c>
      <c r="I22" s="81">
        <v>6</v>
      </c>
      <c r="J22" s="81">
        <v>7.5</v>
      </c>
      <c r="K22" s="81">
        <v>8</v>
      </c>
      <c r="L22" s="81">
        <v>8.5</v>
      </c>
      <c r="M22" s="81">
        <v>17</v>
      </c>
      <c r="N22" s="81">
        <v>7.5</v>
      </c>
    </row>
    <row r="23" spans="1:15" x14ac:dyDescent="0.25">
      <c r="A23" s="53" t="s">
        <v>434</v>
      </c>
      <c r="B23" s="94" t="s">
        <v>275</v>
      </c>
      <c r="C23" s="54" t="s">
        <v>14</v>
      </c>
      <c r="D23" s="49">
        <v>625300</v>
      </c>
      <c r="E23" s="50">
        <v>350000</v>
      </c>
      <c r="F23" s="75">
        <v>72</v>
      </c>
      <c r="G23" s="55">
        <v>16</v>
      </c>
      <c r="H23" s="55">
        <v>6.5</v>
      </c>
      <c r="I23" s="55">
        <v>7</v>
      </c>
      <c r="J23" s="55">
        <v>6</v>
      </c>
      <c r="K23" s="55">
        <v>8</v>
      </c>
      <c r="L23" s="55">
        <v>7.5</v>
      </c>
      <c r="M23" s="55">
        <v>13.5</v>
      </c>
      <c r="N23" s="55">
        <v>7.5</v>
      </c>
    </row>
    <row r="24" spans="1:15" x14ac:dyDescent="0.25">
      <c r="A24" s="76" t="s">
        <v>456</v>
      </c>
      <c r="B24" s="104" t="s">
        <v>296</v>
      </c>
      <c r="C24" s="77" t="s">
        <v>174</v>
      </c>
      <c r="D24" s="78">
        <v>651000</v>
      </c>
      <c r="E24" s="79">
        <v>250000</v>
      </c>
      <c r="F24" s="80">
        <v>68</v>
      </c>
      <c r="G24" s="81">
        <v>14</v>
      </c>
      <c r="H24" s="81">
        <v>6.5</v>
      </c>
      <c r="I24" s="81">
        <v>7</v>
      </c>
      <c r="J24" s="81">
        <v>7</v>
      </c>
      <c r="K24" s="81">
        <v>7.5</v>
      </c>
      <c r="L24" s="81">
        <v>7.5</v>
      </c>
      <c r="M24" s="81">
        <v>13</v>
      </c>
      <c r="N24" s="81">
        <v>5.5</v>
      </c>
    </row>
    <row r="25" spans="1:15" x14ac:dyDescent="0.25">
      <c r="A25" s="53" t="s">
        <v>469</v>
      </c>
      <c r="B25" s="97" t="s">
        <v>309</v>
      </c>
      <c r="C25" s="54" t="s">
        <v>43</v>
      </c>
      <c r="D25" s="49">
        <v>4326046.8</v>
      </c>
      <c r="E25" s="50">
        <v>300000</v>
      </c>
      <c r="F25" s="75">
        <v>66</v>
      </c>
      <c r="G25" s="55">
        <v>14</v>
      </c>
      <c r="H25" s="55">
        <v>6</v>
      </c>
      <c r="I25" s="55">
        <v>6.5</v>
      </c>
      <c r="J25" s="55">
        <v>6</v>
      </c>
      <c r="K25" s="55">
        <v>7.5</v>
      </c>
      <c r="L25" s="55">
        <v>7.5</v>
      </c>
      <c r="M25" s="55">
        <v>11</v>
      </c>
      <c r="N25" s="55">
        <v>7.5</v>
      </c>
    </row>
    <row r="26" spans="1:15" ht="15.95" customHeight="1" x14ac:dyDescent="0.25">
      <c r="A26" s="76" t="s">
        <v>448</v>
      </c>
      <c r="B26" s="103" t="s">
        <v>288</v>
      </c>
      <c r="C26" s="77" t="s">
        <v>81</v>
      </c>
      <c r="D26" s="78">
        <v>1830000</v>
      </c>
      <c r="E26" s="79">
        <v>100000</v>
      </c>
      <c r="F26" s="80">
        <v>62</v>
      </c>
      <c r="G26" s="81">
        <v>10.5</v>
      </c>
      <c r="H26" s="81">
        <v>6</v>
      </c>
      <c r="I26" s="81">
        <v>6</v>
      </c>
      <c r="J26" s="81">
        <v>6.5</v>
      </c>
      <c r="K26" s="81">
        <v>7</v>
      </c>
      <c r="L26" s="81">
        <v>8</v>
      </c>
      <c r="M26" s="81">
        <v>9.5</v>
      </c>
      <c r="N26" s="81">
        <v>8.5</v>
      </c>
    </row>
    <row r="27" spans="1:15" x14ac:dyDescent="0.25">
      <c r="A27" s="35"/>
      <c r="B27" s="36"/>
      <c r="C27" s="36"/>
      <c r="D27" s="37"/>
      <c r="E27" s="38"/>
      <c r="F27" s="38"/>
      <c r="G27" s="37"/>
      <c r="H27" s="37"/>
      <c r="I27" s="37"/>
      <c r="J27" s="37"/>
      <c r="K27" s="37"/>
      <c r="L27" s="37"/>
      <c r="M27" s="37"/>
      <c r="N27" s="37"/>
    </row>
    <row r="28" spans="1:15" ht="14.45" customHeight="1" x14ac:dyDescent="0.25">
      <c r="A28" s="8" t="s">
        <v>509</v>
      </c>
      <c r="C28" s="1"/>
      <c r="D28" s="1"/>
      <c r="E28" s="1"/>
      <c r="F28" s="1"/>
      <c r="G28" s="256" t="s">
        <v>116</v>
      </c>
      <c r="H28" s="256"/>
      <c r="I28" s="256"/>
      <c r="J28" s="256"/>
      <c r="K28" s="256"/>
      <c r="L28" s="256"/>
      <c r="M28" s="256"/>
      <c r="N28" s="256"/>
    </row>
    <row r="29" spans="1:15" ht="25.5" x14ac:dyDescent="0.25">
      <c r="A29" s="10" t="s">
        <v>0</v>
      </c>
      <c r="B29" s="11" t="s">
        <v>88</v>
      </c>
      <c r="C29" s="11" t="s">
        <v>1</v>
      </c>
      <c r="D29" s="11" t="s">
        <v>2</v>
      </c>
      <c r="E29" s="11" t="s">
        <v>118</v>
      </c>
      <c r="F29" s="12" t="s">
        <v>89</v>
      </c>
      <c r="G29" s="11" t="s">
        <v>4</v>
      </c>
      <c r="H29" s="13" t="s">
        <v>5</v>
      </c>
      <c r="I29" s="13" t="s">
        <v>6</v>
      </c>
      <c r="J29" s="13" t="s">
        <v>7</v>
      </c>
      <c r="K29" s="13" t="s">
        <v>8</v>
      </c>
      <c r="L29" s="13" t="s">
        <v>9</v>
      </c>
      <c r="M29" s="13" t="s">
        <v>10</v>
      </c>
      <c r="N29" s="13" t="s">
        <v>11</v>
      </c>
    </row>
    <row r="30" spans="1:15" s="9" customFormat="1" ht="15.75" thickBot="1" x14ac:dyDescent="0.3">
      <c r="A30" s="82" t="s">
        <v>395</v>
      </c>
      <c r="B30" s="95" t="s">
        <v>236</v>
      </c>
      <c r="C30" s="83" t="s">
        <v>144</v>
      </c>
      <c r="D30" s="84">
        <v>960000</v>
      </c>
      <c r="E30" s="85">
        <v>100000</v>
      </c>
      <c r="F30" s="86">
        <v>62.5</v>
      </c>
      <c r="G30" s="89">
        <v>14</v>
      </c>
      <c r="H30" s="89">
        <v>5.5</v>
      </c>
      <c r="I30" s="89">
        <v>5.5</v>
      </c>
      <c r="J30" s="89">
        <v>5.5</v>
      </c>
      <c r="K30" s="89">
        <v>7</v>
      </c>
      <c r="L30" s="89">
        <v>8</v>
      </c>
      <c r="M30" s="89">
        <v>10</v>
      </c>
      <c r="N30" s="89">
        <v>7</v>
      </c>
      <c r="O30"/>
    </row>
    <row r="31" spans="1:15" s="9" customFormat="1" ht="39.75" thickTop="1" x14ac:dyDescent="0.25">
      <c r="A31" s="120" t="s">
        <v>359</v>
      </c>
      <c r="B31" s="155" t="s">
        <v>202</v>
      </c>
      <c r="C31" s="121" t="s">
        <v>132</v>
      </c>
      <c r="D31" s="122">
        <v>785100</v>
      </c>
      <c r="E31" s="164">
        <v>0</v>
      </c>
      <c r="F31" s="152">
        <v>58</v>
      </c>
      <c r="G31" s="125">
        <v>13</v>
      </c>
      <c r="H31" s="125">
        <v>5</v>
      </c>
      <c r="I31" s="125">
        <v>5.5</v>
      </c>
      <c r="J31" s="125">
        <v>5</v>
      </c>
      <c r="K31" s="125">
        <v>6.5</v>
      </c>
      <c r="L31" s="125">
        <v>7</v>
      </c>
      <c r="M31" s="125">
        <v>10</v>
      </c>
      <c r="N31" s="125">
        <v>6</v>
      </c>
      <c r="O31"/>
    </row>
    <row r="32" spans="1:15" x14ac:dyDescent="0.25">
      <c r="A32" s="39"/>
      <c r="B32" s="46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88"/>
    </row>
    <row r="33" spans="3:15" x14ac:dyDescent="0.25">
      <c r="C33" s="1"/>
      <c r="D33" s="1"/>
      <c r="E33" s="1"/>
      <c r="F33" s="1"/>
      <c r="G33" s="1"/>
      <c r="I33" s="1"/>
      <c r="J33" s="1"/>
      <c r="K33" s="1"/>
      <c r="L33" s="1"/>
      <c r="M33" s="1"/>
      <c r="N33" s="1"/>
    </row>
    <row r="34" spans="3:15" x14ac:dyDescent="0.25"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</row>
    <row r="35" spans="3:15" s="9" customFormat="1" x14ac:dyDescent="0.25">
      <c r="O35"/>
    </row>
    <row r="36" spans="3:15" x14ac:dyDescent="0.25">
      <c r="C36" s="1"/>
      <c r="D36" s="1"/>
      <c r="E36" s="1"/>
      <c r="F36" s="1"/>
      <c r="G36" s="1"/>
      <c r="I36" s="1"/>
      <c r="J36" s="1"/>
      <c r="K36" s="1"/>
      <c r="L36" s="1"/>
      <c r="M36" s="1"/>
      <c r="N36" s="1"/>
    </row>
    <row r="37" spans="3:15" x14ac:dyDescent="0.25">
      <c r="C37" s="1"/>
      <c r="D37" s="1"/>
      <c r="E37" s="1"/>
      <c r="F37" s="1"/>
      <c r="G37" s="1"/>
      <c r="I37" s="1"/>
      <c r="J37" s="1"/>
      <c r="K37" s="1"/>
      <c r="L37" s="1"/>
      <c r="M37" s="1"/>
      <c r="N37" s="1"/>
    </row>
    <row r="38" spans="3:15" x14ac:dyDescent="0.25">
      <c r="C38" s="1"/>
      <c r="D38" s="1"/>
      <c r="E38" s="1"/>
      <c r="F38" s="1"/>
      <c r="G38" s="1"/>
      <c r="I38" s="1"/>
      <c r="J38" s="1"/>
      <c r="K38" s="1"/>
      <c r="L38" s="1"/>
      <c r="M38" s="1"/>
      <c r="N38" s="1"/>
    </row>
    <row r="39" spans="3:15" x14ac:dyDescent="0.25">
      <c r="C39" s="1"/>
      <c r="D39" s="1"/>
      <c r="E39" s="1"/>
      <c r="F39" s="1"/>
      <c r="G39" s="1"/>
      <c r="I39" s="1"/>
      <c r="J39" s="1"/>
      <c r="K39" s="1"/>
      <c r="L39" s="1"/>
      <c r="M39" s="1"/>
      <c r="N39" s="1"/>
    </row>
    <row r="40" spans="3:15" x14ac:dyDescent="0.25">
      <c r="C40" s="1"/>
      <c r="D40" s="1"/>
      <c r="E40" s="1"/>
      <c r="F40" s="1"/>
      <c r="G40" s="1"/>
      <c r="I40" s="1"/>
      <c r="J40" s="1"/>
      <c r="K40" s="1"/>
      <c r="L40" s="1"/>
      <c r="M40" s="1"/>
      <c r="N40" s="1"/>
    </row>
    <row r="41" spans="3:15" x14ac:dyDescent="0.25">
      <c r="C41" s="1"/>
      <c r="D41" s="1"/>
      <c r="E41" s="1"/>
      <c r="F41" s="1"/>
      <c r="G41" s="1"/>
      <c r="I41" s="1"/>
      <c r="J41" s="1"/>
      <c r="K41" s="1"/>
      <c r="L41" s="1"/>
      <c r="M41" s="1"/>
      <c r="N41" s="1"/>
    </row>
    <row r="42" spans="3:15" x14ac:dyDescent="0.25">
      <c r="C42" s="1"/>
      <c r="D42" s="1"/>
      <c r="E42" s="1"/>
      <c r="F42" s="1"/>
      <c r="G42" s="1"/>
      <c r="I42" s="1"/>
      <c r="J42" s="1"/>
      <c r="K42" s="1"/>
      <c r="L42" s="1"/>
      <c r="M42" s="1"/>
      <c r="N42" s="1"/>
    </row>
    <row r="43" spans="3:15" x14ac:dyDescent="0.25">
      <c r="C43" s="1"/>
      <c r="D43" s="1"/>
      <c r="E43" s="1"/>
      <c r="F43" s="1"/>
      <c r="G43" s="1"/>
      <c r="I43" s="1"/>
      <c r="J43" s="1"/>
      <c r="K43" s="1"/>
      <c r="L43" s="1"/>
      <c r="M43" s="1"/>
      <c r="N43" s="1"/>
    </row>
    <row r="44" spans="3:15" x14ac:dyDescent="0.25">
      <c r="C44" s="1"/>
      <c r="D44" s="1"/>
      <c r="E44" s="1"/>
      <c r="F44" s="1"/>
      <c r="G44" s="1"/>
      <c r="I44" s="1"/>
      <c r="J44" s="1"/>
      <c r="K44" s="1"/>
      <c r="L44" s="1"/>
      <c r="M44" s="1"/>
      <c r="N44" s="1"/>
    </row>
    <row r="45" spans="3:15" x14ac:dyDescent="0.25">
      <c r="C45" s="1"/>
      <c r="D45" s="1"/>
      <c r="E45" s="1"/>
      <c r="F45" s="1"/>
      <c r="G45" s="1"/>
      <c r="I45" s="1"/>
      <c r="J45" s="1"/>
      <c r="K45" s="1"/>
      <c r="L45" s="1"/>
      <c r="M45" s="1"/>
      <c r="N45" s="1"/>
    </row>
    <row r="46" spans="3:15" x14ac:dyDescent="0.25"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</row>
    <row r="47" spans="3:15" x14ac:dyDescent="0.25">
      <c r="C47" s="1"/>
      <c r="D47" s="1"/>
      <c r="E47" s="1"/>
      <c r="F47" s="1"/>
      <c r="G47" s="1"/>
      <c r="I47" s="1"/>
      <c r="J47" s="1"/>
      <c r="K47" s="1"/>
      <c r="L47" s="1"/>
      <c r="M47" s="1"/>
      <c r="N47" s="1"/>
    </row>
    <row r="48" spans="3:15" x14ac:dyDescent="0.25">
      <c r="C48" s="1"/>
      <c r="D48" s="1"/>
      <c r="E48" s="1"/>
      <c r="F48" s="1"/>
      <c r="G48" s="1"/>
      <c r="I48" s="1"/>
      <c r="J48" s="1"/>
      <c r="K48" s="1"/>
      <c r="L48" s="1"/>
      <c r="M48" s="1"/>
      <c r="N48" s="1"/>
    </row>
    <row r="49" spans="3:15" x14ac:dyDescent="0.25">
      <c r="C49" s="1"/>
      <c r="D49" s="1"/>
      <c r="E49" s="1"/>
      <c r="F49" s="1"/>
      <c r="G49" s="1"/>
      <c r="I49" s="1"/>
      <c r="J49" s="1"/>
      <c r="K49" s="1"/>
      <c r="L49" s="1"/>
      <c r="M49" s="1"/>
      <c r="N49" s="1"/>
    </row>
    <row r="50" spans="3:15" s="9" customFormat="1" x14ac:dyDescent="0.25">
      <c r="O50"/>
    </row>
    <row r="51" spans="3:15" x14ac:dyDescent="0.25"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</row>
    <row r="52" spans="3:15" x14ac:dyDescent="0.25"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</row>
    <row r="53" spans="3:15" x14ac:dyDescent="0.25">
      <c r="C53" s="1"/>
      <c r="D53" s="1"/>
      <c r="E53" s="1"/>
      <c r="F53" s="1"/>
      <c r="G53" s="1"/>
      <c r="I53" s="1"/>
      <c r="J53" s="1"/>
      <c r="K53" s="1"/>
      <c r="L53" s="1"/>
      <c r="M53" s="1"/>
      <c r="N53" s="1"/>
    </row>
    <row r="54" spans="3:15" x14ac:dyDescent="0.25"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</row>
    <row r="55" spans="3:15" x14ac:dyDescent="0.25">
      <c r="C55" s="1"/>
      <c r="D55" s="1"/>
      <c r="E55" s="1"/>
      <c r="F55" s="1"/>
      <c r="G55" s="1"/>
      <c r="I55" s="1"/>
      <c r="J55" s="1"/>
      <c r="K55" s="1"/>
      <c r="L55" s="1"/>
      <c r="M55" s="1"/>
      <c r="N55" s="1"/>
    </row>
    <row r="56" spans="3:15" x14ac:dyDescent="0.25">
      <c r="C56" s="1"/>
      <c r="D56" s="1"/>
      <c r="E56" s="1"/>
      <c r="F56" s="1"/>
      <c r="G56" s="1"/>
      <c r="I56" s="1"/>
      <c r="J56" s="1"/>
      <c r="K56" s="1"/>
      <c r="L56" s="1"/>
      <c r="M56" s="1"/>
      <c r="N56" s="1"/>
    </row>
    <row r="57" spans="3:15" x14ac:dyDescent="0.25">
      <c r="C57" s="1"/>
      <c r="D57" s="1"/>
      <c r="E57" s="1"/>
      <c r="F57" s="1"/>
      <c r="G57" s="1"/>
      <c r="I57" s="1"/>
      <c r="J57" s="1"/>
      <c r="K57" s="1"/>
      <c r="L57" s="1"/>
      <c r="M57" s="1"/>
      <c r="N57" s="1"/>
    </row>
    <row r="58" spans="3:15" x14ac:dyDescent="0.25"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</row>
    <row r="59" spans="3:15" x14ac:dyDescent="0.25">
      <c r="C59" s="1"/>
      <c r="D59" s="1"/>
      <c r="E59" s="1"/>
      <c r="F59" s="1"/>
      <c r="G59" s="1"/>
      <c r="I59" s="1"/>
      <c r="J59" s="1"/>
      <c r="K59" s="1"/>
      <c r="L59" s="1"/>
      <c r="M59" s="1"/>
      <c r="N59" s="1"/>
    </row>
    <row r="60" spans="3:15" x14ac:dyDescent="0.25">
      <c r="C60" s="1"/>
      <c r="D60" s="1"/>
      <c r="E60" s="1"/>
      <c r="F60" s="1"/>
      <c r="G60" s="1"/>
      <c r="I60" s="1"/>
      <c r="J60" s="1"/>
      <c r="K60" s="1"/>
      <c r="L60" s="1"/>
      <c r="M60" s="1"/>
      <c r="N60" s="1"/>
    </row>
    <row r="61" spans="3:15" x14ac:dyDescent="0.25">
      <c r="C61" s="1"/>
      <c r="D61" s="1"/>
      <c r="E61" s="1"/>
      <c r="F61" s="1"/>
      <c r="G61" s="1"/>
      <c r="I61" s="1"/>
      <c r="J61" s="1"/>
      <c r="K61" s="1"/>
      <c r="L61" s="1"/>
      <c r="M61" s="1"/>
      <c r="N61" s="1"/>
    </row>
    <row r="62" spans="3:15" x14ac:dyDescent="0.25">
      <c r="C62" s="1"/>
      <c r="D62" s="1"/>
      <c r="E62" s="1"/>
      <c r="F62" s="1"/>
      <c r="G62" s="1"/>
      <c r="I62" s="1"/>
      <c r="J62" s="1"/>
      <c r="K62" s="1"/>
      <c r="L62" s="1"/>
      <c r="M62" s="1"/>
      <c r="N62" s="1"/>
    </row>
    <row r="63" spans="3:15" x14ac:dyDescent="0.25">
      <c r="C63" s="1"/>
      <c r="D63" s="1"/>
      <c r="E63" s="1"/>
      <c r="F63" s="1"/>
      <c r="G63" s="1"/>
      <c r="I63" s="1"/>
      <c r="J63" s="1"/>
      <c r="K63" s="1"/>
      <c r="L63" s="1"/>
      <c r="M63" s="1"/>
      <c r="N63" s="1"/>
    </row>
    <row r="64" spans="3:15" x14ac:dyDescent="0.25">
      <c r="C64" s="1"/>
      <c r="D64" s="1"/>
      <c r="E64" s="1"/>
      <c r="F64" s="1"/>
      <c r="G64" s="1"/>
      <c r="I64" s="1"/>
      <c r="J64" s="1"/>
      <c r="K64" s="1"/>
      <c r="L64" s="1"/>
      <c r="M64" s="1"/>
      <c r="N64" s="1"/>
    </row>
    <row r="65" spans="3:14" x14ac:dyDescent="0.25">
      <c r="C65" s="1"/>
      <c r="D65" s="1"/>
      <c r="E65" s="1"/>
      <c r="F65" s="1"/>
      <c r="G65" s="1"/>
      <c r="I65" s="1"/>
      <c r="J65" s="1"/>
      <c r="K65" s="1"/>
      <c r="L65" s="1"/>
      <c r="M65" s="1"/>
      <c r="N65" s="1"/>
    </row>
    <row r="66" spans="3:14" x14ac:dyDescent="0.25">
      <c r="C66" s="1"/>
      <c r="D66" s="1"/>
      <c r="E66" s="1"/>
      <c r="F66" s="1"/>
      <c r="G66" s="1"/>
      <c r="I66" s="1"/>
      <c r="J66" s="1"/>
      <c r="K66" s="1"/>
      <c r="L66" s="1"/>
      <c r="M66" s="1"/>
      <c r="N66" s="1"/>
    </row>
  </sheetData>
  <sheetProtection algorithmName="SHA-512" hashValue="z8gt5DKLkhxXCmY3W7g6TQSvLhl9VUtTYhookiV7eaUyfzbm9awOHaMlEuDWASdesTK4/AG1uhL9GS0kRViRGA==" saltValue="0p8uK6GhgS4HVzvZUxspaw==" spinCount="100000" sheet="1" objects="1" scenarios="1"/>
  <mergeCells count="5">
    <mergeCell ref="A3:B3"/>
    <mergeCell ref="G5:N5"/>
    <mergeCell ref="G10:N10"/>
    <mergeCell ref="G19:N19"/>
    <mergeCell ref="G28:N28"/>
  </mergeCells>
  <conditionalFormatting sqref="A21:N26">
    <cfRule type="expression" dxfId="389" priority="2">
      <formula>MOD(ROW(),2)=0</formula>
    </cfRule>
  </conditionalFormatting>
  <conditionalFormatting sqref="A12:N15">
    <cfRule type="expression" dxfId="388" priority="1">
      <formula>MOD(ROW(),2)=0</formula>
    </cfRule>
  </conditionalFormatting>
  <pageMargins left="0.70866141732283472" right="0.70866141732283472" top="0.78740157480314965" bottom="0.78740157480314965" header="0.31496062992125984" footer="0.31496062992125984"/>
  <pageSetup paperSize="9" scale="77" orientation="landscape" r:id="rId1"/>
  <headerFooter>
    <oddHeader>&amp;LAlternativní hudba&amp;RNPO výzva č. 315/2023 Rozvoj kompetencí pracovníků KKS: projekty mezinárodní umělecké a odborné spolupráce v ČR</oddHeader>
    <oddFooter>&amp;C&amp;P</oddFooter>
  </headerFooter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7B67E-CE1A-47C7-A3B0-6ED2CB7AA377}">
  <sheetPr>
    <pageSetUpPr fitToPage="1"/>
  </sheetPr>
  <dimension ref="A1:O72"/>
  <sheetViews>
    <sheetView showGridLines="0" zoomScale="90" zoomScaleNormal="90" workbookViewId="0">
      <selection activeCell="E7" sqref="E7"/>
    </sheetView>
  </sheetViews>
  <sheetFormatPr defaultColWidth="8.7109375" defaultRowHeight="15" x14ac:dyDescent="0.25"/>
  <cols>
    <col min="1" max="1" width="11.140625" style="1" customWidth="1"/>
    <col min="2" max="2" width="43.7109375" style="2" customWidth="1"/>
    <col min="3" max="3" width="28.7109375" style="2" customWidth="1"/>
    <col min="4" max="4" width="15.5703125" style="2" bestFit="1" customWidth="1"/>
    <col min="5" max="5" width="14.140625" style="2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8" customWidth="1"/>
    <col min="15" max="15" width="5.42578125" bestFit="1" customWidth="1"/>
    <col min="16" max="16384" width="8.7109375" style="1"/>
  </cols>
  <sheetData>
    <row r="1" spans="1:15" x14ac:dyDescent="0.25">
      <c r="C1" s="1"/>
      <c r="D1" s="1"/>
      <c r="E1" s="1"/>
      <c r="F1" s="1"/>
      <c r="G1" s="4"/>
      <c r="H1" s="5"/>
      <c r="I1" s="6"/>
      <c r="J1" s="6"/>
      <c r="K1" s="6"/>
      <c r="L1" s="6"/>
      <c r="M1" s="6"/>
      <c r="N1" s="6"/>
    </row>
    <row r="2" spans="1:15" x14ac:dyDescent="0.25">
      <c r="A2" s="22" t="s">
        <v>125</v>
      </c>
      <c r="B2" s="63"/>
      <c r="C2" s="1"/>
      <c r="D2" s="1"/>
      <c r="E2" s="1"/>
      <c r="F2" s="1"/>
      <c r="G2" s="4"/>
      <c r="H2" s="5"/>
      <c r="I2" s="6"/>
      <c r="J2" s="6"/>
      <c r="K2" s="6"/>
      <c r="L2" s="6"/>
      <c r="M2" s="6"/>
      <c r="N2" s="6"/>
    </row>
    <row r="3" spans="1:15" x14ac:dyDescent="0.25">
      <c r="A3" s="252" t="s">
        <v>112</v>
      </c>
      <c r="B3" s="252"/>
      <c r="C3" s="1"/>
      <c r="D3" s="1"/>
      <c r="E3" s="1"/>
      <c r="F3" s="1"/>
      <c r="G3" s="4"/>
      <c r="H3" s="5"/>
      <c r="I3" s="6"/>
      <c r="J3" s="1"/>
      <c r="K3" s="1"/>
      <c r="L3" s="1"/>
      <c r="M3" s="1"/>
      <c r="N3" s="1"/>
    </row>
    <row r="4" spans="1:15" x14ac:dyDescent="0.25">
      <c r="A4" s="7"/>
      <c r="B4" s="181"/>
      <c r="C4" s="1"/>
      <c r="D4" s="1"/>
      <c r="E4" s="1"/>
      <c r="F4" s="1"/>
      <c r="G4" s="4"/>
      <c r="H4" s="5"/>
      <c r="I4" s="6"/>
      <c r="J4" s="1"/>
      <c r="K4" s="1"/>
      <c r="L4" s="1"/>
      <c r="M4" s="1"/>
      <c r="N4" s="1"/>
    </row>
    <row r="5" spans="1:15" ht="14.45" customHeight="1" x14ac:dyDescent="0.25">
      <c r="A5" s="8" t="s">
        <v>120</v>
      </c>
      <c r="C5" s="1"/>
      <c r="D5" s="200">
        <f>SUM(Tabulka1819815[Požadovaná dotace],Tabulka18198101317[Požadovaná dotace],Tabulka181981418[Požadovaná dotace],Tabulka18198141820[Požadovaná dotace])</f>
        <v>30838019.870000001</v>
      </c>
      <c r="E5" s="202">
        <f>SUM(Tabulka1819815[Dotace],E18:E27,E31:E37,Tabulka18198141820[Dotace])</f>
        <v>12370000</v>
      </c>
      <c r="F5" s="23"/>
      <c r="G5" s="256" t="s">
        <v>116</v>
      </c>
      <c r="H5" s="256"/>
      <c r="I5" s="256"/>
      <c r="J5" s="256"/>
      <c r="K5" s="256"/>
      <c r="L5" s="256"/>
      <c r="M5" s="256"/>
      <c r="N5" s="256"/>
    </row>
    <row r="6" spans="1:15" s="9" customFormat="1" ht="25.5" x14ac:dyDescent="0.25">
      <c r="A6" s="10" t="s">
        <v>0</v>
      </c>
      <c r="B6" s="11" t="s">
        <v>88</v>
      </c>
      <c r="C6" s="11" t="s">
        <v>1</v>
      </c>
      <c r="D6" s="11" t="s">
        <v>2</v>
      </c>
      <c r="E6" s="11" t="s">
        <v>118</v>
      </c>
      <c r="F6" s="12" t="s">
        <v>89</v>
      </c>
      <c r="G6" s="11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13" t="s">
        <v>11</v>
      </c>
      <c r="O6"/>
    </row>
    <row r="7" spans="1:15" x14ac:dyDescent="0.25">
      <c r="A7" s="173" t="s">
        <v>367</v>
      </c>
      <c r="B7" s="94" t="s">
        <v>210</v>
      </c>
      <c r="C7" s="174" t="s">
        <v>45</v>
      </c>
      <c r="D7" s="175">
        <v>896826</v>
      </c>
      <c r="E7" s="176">
        <v>780000</v>
      </c>
      <c r="F7" s="118">
        <v>79.666666666666671</v>
      </c>
      <c r="G7" s="55">
        <v>15.6</v>
      </c>
      <c r="H7" s="55">
        <v>7</v>
      </c>
      <c r="I7" s="55">
        <v>7</v>
      </c>
      <c r="J7" s="55">
        <v>7</v>
      </c>
      <c r="K7" s="55">
        <v>8.6999999999999993</v>
      </c>
      <c r="L7" s="55">
        <v>8.3000000000000007</v>
      </c>
      <c r="M7" s="55">
        <v>18.7</v>
      </c>
      <c r="N7" s="55">
        <v>7.4</v>
      </c>
    </row>
    <row r="8" spans="1:15" ht="16.5" customHeight="1" x14ac:dyDescent="0.25">
      <c r="A8" s="173" t="s">
        <v>502</v>
      </c>
      <c r="B8" s="94" t="s">
        <v>342</v>
      </c>
      <c r="C8" s="174" t="s">
        <v>57</v>
      </c>
      <c r="D8" s="175">
        <v>983000</v>
      </c>
      <c r="E8" s="176">
        <v>800000</v>
      </c>
      <c r="F8" s="118">
        <v>71.666666666666671</v>
      </c>
      <c r="G8" s="55">
        <v>15</v>
      </c>
      <c r="H8" s="55">
        <v>8</v>
      </c>
      <c r="I8" s="55">
        <v>6</v>
      </c>
      <c r="J8" s="55">
        <v>7</v>
      </c>
      <c r="K8" s="55">
        <v>6.4</v>
      </c>
      <c r="L8" s="55">
        <v>8</v>
      </c>
      <c r="M8" s="55">
        <v>15</v>
      </c>
      <c r="N8" s="55">
        <v>6.3</v>
      </c>
    </row>
    <row r="9" spans="1:15" x14ac:dyDescent="0.25">
      <c r="A9" s="173" t="s">
        <v>496</v>
      </c>
      <c r="B9" s="94" t="s">
        <v>336</v>
      </c>
      <c r="C9" s="174" t="s">
        <v>187</v>
      </c>
      <c r="D9" s="175">
        <v>223040</v>
      </c>
      <c r="E9" s="176">
        <v>190000</v>
      </c>
      <c r="F9" s="118">
        <v>66.333333333333329</v>
      </c>
      <c r="G9" s="55">
        <v>13.3</v>
      </c>
      <c r="H9" s="55">
        <v>6</v>
      </c>
      <c r="I9" s="55">
        <v>6.3</v>
      </c>
      <c r="J9" s="55">
        <v>7.3</v>
      </c>
      <c r="K9" s="55">
        <v>7</v>
      </c>
      <c r="L9" s="55">
        <v>6.4</v>
      </c>
      <c r="M9" s="55">
        <v>13.7</v>
      </c>
      <c r="N9" s="55">
        <v>6.3</v>
      </c>
    </row>
    <row r="10" spans="1:15" ht="15.6" customHeight="1" x14ac:dyDescent="0.25">
      <c r="A10" s="173" t="s">
        <v>503</v>
      </c>
      <c r="B10" s="97" t="s">
        <v>343</v>
      </c>
      <c r="C10" s="174" t="s">
        <v>57</v>
      </c>
      <c r="D10" s="175">
        <v>800000</v>
      </c>
      <c r="E10" s="176">
        <v>380000</v>
      </c>
      <c r="F10" s="118">
        <v>60.333333333333336</v>
      </c>
      <c r="G10" s="55">
        <v>12.5</v>
      </c>
      <c r="H10" s="55">
        <v>7</v>
      </c>
      <c r="I10" s="55">
        <v>5.5</v>
      </c>
      <c r="J10" s="55">
        <v>6</v>
      </c>
      <c r="K10" s="55">
        <v>6.3</v>
      </c>
      <c r="L10" s="55">
        <v>8.6999999999999993</v>
      </c>
      <c r="M10" s="55">
        <v>10</v>
      </c>
      <c r="N10" s="55">
        <v>4.3</v>
      </c>
    </row>
    <row r="11" spans="1:15" ht="39.75" thickBot="1" x14ac:dyDescent="0.3">
      <c r="A11" s="177" t="s">
        <v>489</v>
      </c>
      <c r="B11" s="95" t="s">
        <v>329</v>
      </c>
      <c r="C11" s="178" t="s">
        <v>67</v>
      </c>
      <c r="D11" s="179">
        <v>1001160</v>
      </c>
      <c r="E11" s="180">
        <v>390000</v>
      </c>
      <c r="F11" s="119">
        <v>60</v>
      </c>
      <c r="G11" s="89">
        <v>12.3</v>
      </c>
      <c r="H11" s="89">
        <v>6.7</v>
      </c>
      <c r="I11" s="89">
        <v>6.7</v>
      </c>
      <c r="J11" s="89">
        <v>5.3</v>
      </c>
      <c r="K11" s="89">
        <v>7.7</v>
      </c>
      <c r="L11" s="89">
        <v>7</v>
      </c>
      <c r="M11" s="89">
        <v>9</v>
      </c>
      <c r="N11" s="89">
        <v>5.3</v>
      </c>
    </row>
    <row r="12" spans="1:15" ht="27" thickTop="1" x14ac:dyDescent="0.25">
      <c r="A12" s="182" t="s">
        <v>437</v>
      </c>
      <c r="B12" s="151" t="s">
        <v>278</v>
      </c>
      <c r="C12" s="183" t="s">
        <v>29</v>
      </c>
      <c r="D12" s="184">
        <v>2768662</v>
      </c>
      <c r="E12" s="185">
        <v>0</v>
      </c>
      <c r="F12" s="124">
        <v>55.666666666666664</v>
      </c>
      <c r="G12" s="125">
        <v>11.7</v>
      </c>
      <c r="H12" s="125">
        <v>5.7</v>
      </c>
      <c r="I12" s="125">
        <v>4.7</v>
      </c>
      <c r="J12" s="125">
        <v>6</v>
      </c>
      <c r="K12" s="125">
        <v>5.3</v>
      </c>
      <c r="L12" s="125">
        <v>8.3000000000000007</v>
      </c>
      <c r="M12" s="125">
        <v>9.3000000000000007</v>
      </c>
      <c r="N12" s="125">
        <v>4.7</v>
      </c>
    </row>
    <row r="13" spans="1:15" x14ac:dyDescent="0.25">
      <c r="A13" s="186" t="s">
        <v>462</v>
      </c>
      <c r="B13" s="153" t="s">
        <v>302</v>
      </c>
      <c r="C13" s="187" t="s">
        <v>30</v>
      </c>
      <c r="D13" s="188">
        <v>479000</v>
      </c>
      <c r="E13" s="189">
        <v>0</v>
      </c>
      <c r="F13" s="130">
        <v>55</v>
      </c>
      <c r="G13" s="131">
        <v>10.5</v>
      </c>
      <c r="H13" s="131">
        <v>6</v>
      </c>
      <c r="I13" s="131">
        <v>5.5</v>
      </c>
      <c r="J13" s="131">
        <v>5</v>
      </c>
      <c r="K13" s="131">
        <v>6.4</v>
      </c>
      <c r="L13" s="131">
        <v>6.4</v>
      </c>
      <c r="M13" s="131">
        <v>10.8</v>
      </c>
      <c r="N13" s="131">
        <v>4.4000000000000004</v>
      </c>
    </row>
    <row r="14" spans="1:15" ht="15.75" thickBot="1" x14ac:dyDescent="0.3">
      <c r="A14" s="186" t="s">
        <v>406</v>
      </c>
      <c r="B14" s="172" t="s">
        <v>247</v>
      </c>
      <c r="C14" s="187" t="s">
        <v>153</v>
      </c>
      <c r="D14" s="188">
        <v>333000</v>
      </c>
      <c r="E14" s="189">
        <v>0</v>
      </c>
      <c r="F14" s="190">
        <v>45.666666666666664</v>
      </c>
      <c r="G14" s="131">
        <v>10</v>
      </c>
      <c r="H14" s="131">
        <v>5</v>
      </c>
      <c r="I14" s="131">
        <v>4.7</v>
      </c>
      <c r="J14" s="131">
        <v>5</v>
      </c>
      <c r="K14" s="131">
        <v>5.3</v>
      </c>
      <c r="L14" s="131">
        <v>4</v>
      </c>
      <c r="M14" s="131">
        <v>8</v>
      </c>
      <c r="N14" s="131">
        <v>3.7</v>
      </c>
    </row>
    <row r="15" spans="1:15" ht="15.75" thickTop="1" x14ac:dyDescent="0.25">
      <c r="C15" s="1"/>
      <c r="D15" s="1"/>
      <c r="E15" s="1"/>
      <c r="F15" s="1"/>
      <c r="G15" s="1"/>
      <c r="I15" s="1"/>
      <c r="J15" s="1"/>
      <c r="K15" s="1"/>
      <c r="L15" s="1"/>
      <c r="M15" s="1"/>
      <c r="N15" s="1"/>
    </row>
    <row r="16" spans="1:15" ht="14.45" customHeight="1" x14ac:dyDescent="0.25">
      <c r="A16" s="8" t="s">
        <v>511</v>
      </c>
      <c r="C16" s="1"/>
      <c r="D16" s="1"/>
      <c r="E16" s="1"/>
      <c r="F16" s="1"/>
      <c r="G16" s="256" t="s">
        <v>116</v>
      </c>
      <c r="H16" s="256"/>
      <c r="I16" s="256"/>
      <c r="J16" s="256"/>
      <c r="K16" s="256"/>
      <c r="L16" s="256"/>
      <c r="M16" s="256"/>
      <c r="N16" s="256"/>
    </row>
    <row r="17" spans="1:15" ht="25.5" x14ac:dyDescent="0.25">
      <c r="A17" s="10" t="s">
        <v>0</v>
      </c>
      <c r="B17" s="11" t="s">
        <v>88</v>
      </c>
      <c r="C17" s="11" t="s">
        <v>1</v>
      </c>
      <c r="D17" s="11" t="s">
        <v>2</v>
      </c>
      <c r="E17" s="11" t="s">
        <v>118</v>
      </c>
      <c r="F17" s="12" t="s">
        <v>89</v>
      </c>
      <c r="G17" s="11" t="s">
        <v>4</v>
      </c>
      <c r="H17" s="13" t="s">
        <v>5</v>
      </c>
      <c r="I17" s="13" t="s">
        <v>6</v>
      </c>
      <c r="J17" s="13" t="s">
        <v>7</v>
      </c>
      <c r="K17" s="13" t="s">
        <v>8</v>
      </c>
      <c r="L17" s="13" t="s">
        <v>9</v>
      </c>
      <c r="M17" s="13" t="s">
        <v>10</v>
      </c>
      <c r="N17" s="13" t="s">
        <v>11</v>
      </c>
    </row>
    <row r="18" spans="1:15" x14ac:dyDescent="0.25">
      <c r="A18" s="53" t="s">
        <v>389</v>
      </c>
      <c r="B18" s="74" t="s">
        <v>231</v>
      </c>
      <c r="C18" s="54" t="s">
        <v>52</v>
      </c>
      <c r="D18" s="49">
        <v>270000</v>
      </c>
      <c r="E18" s="50">
        <v>250000</v>
      </c>
      <c r="F18" s="118">
        <v>76.5</v>
      </c>
      <c r="G18" s="51">
        <v>14.5</v>
      </c>
      <c r="H18" s="51">
        <v>6.5</v>
      </c>
      <c r="I18" s="51">
        <v>5.5</v>
      </c>
      <c r="J18" s="51">
        <v>7.5</v>
      </c>
      <c r="K18" s="51">
        <v>6</v>
      </c>
      <c r="L18" s="51">
        <v>9.5</v>
      </c>
      <c r="M18" s="51">
        <v>18</v>
      </c>
      <c r="N18" s="51">
        <v>9</v>
      </c>
    </row>
    <row r="19" spans="1:15" x14ac:dyDescent="0.25">
      <c r="A19" s="53" t="s">
        <v>373</v>
      </c>
      <c r="B19" s="74" t="s">
        <v>216</v>
      </c>
      <c r="C19" s="54" t="s">
        <v>17</v>
      </c>
      <c r="D19" s="49">
        <v>3823500</v>
      </c>
      <c r="E19" s="50">
        <v>1230000</v>
      </c>
      <c r="F19" s="118">
        <v>69</v>
      </c>
      <c r="G19" s="51">
        <v>16.5</v>
      </c>
      <c r="H19" s="51">
        <v>7.5</v>
      </c>
      <c r="I19" s="51">
        <v>8</v>
      </c>
      <c r="J19" s="51">
        <v>7</v>
      </c>
      <c r="K19" s="51">
        <v>8.5</v>
      </c>
      <c r="L19" s="51">
        <v>8</v>
      </c>
      <c r="M19" s="51">
        <v>10.5</v>
      </c>
      <c r="N19" s="51">
        <v>3</v>
      </c>
    </row>
    <row r="20" spans="1:15" x14ac:dyDescent="0.25">
      <c r="A20" s="53" t="s">
        <v>388</v>
      </c>
      <c r="B20" s="74" t="s">
        <v>230</v>
      </c>
      <c r="C20" s="54" t="s">
        <v>40</v>
      </c>
      <c r="D20" s="49">
        <v>1213514.8700000001</v>
      </c>
      <c r="E20" s="50">
        <v>500000</v>
      </c>
      <c r="F20" s="118">
        <v>67</v>
      </c>
      <c r="G20" s="51">
        <v>16</v>
      </c>
      <c r="H20" s="51">
        <v>7</v>
      </c>
      <c r="I20" s="51">
        <v>7.5</v>
      </c>
      <c r="J20" s="51">
        <v>5.5</v>
      </c>
      <c r="K20" s="51">
        <v>7.5</v>
      </c>
      <c r="L20" s="51">
        <v>8.5</v>
      </c>
      <c r="M20" s="51">
        <v>12</v>
      </c>
      <c r="N20" s="51">
        <v>3</v>
      </c>
    </row>
    <row r="21" spans="1:15" x14ac:dyDescent="0.25">
      <c r="A21" s="53" t="s">
        <v>412</v>
      </c>
      <c r="B21" s="54" t="s">
        <v>253</v>
      </c>
      <c r="C21" s="54" t="s">
        <v>157</v>
      </c>
      <c r="D21" s="49">
        <v>550000</v>
      </c>
      <c r="E21" s="50">
        <v>450000</v>
      </c>
      <c r="F21" s="118">
        <v>64.5</v>
      </c>
      <c r="G21" s="51">
        <v>16</v>
      </c>
      <c r="H21" s="51">
        <v>8.5</v>
      </c>
      <c r="I21" s="51">
        <v>7</v>
      </c>
      <c r="J21" s="51">
        <v>7.5</v>
      </c>
      <c r="K21" s="51">
        <v>8</v>
      </c>
      <c r="L21" s="51">
        <v>6</v>
      </c>
      <c r="M21" s="51">
        <v>7</v>
      </c>
      <c r="N21" s="51">
        <v>4.5</v>
      </c>
    </row>
    <row r="22" spans="1:15" x14ac:dyDescent="0.25">
      <c r="A22" s="53" t="s">
        <v>405</v>
      </c>
      <c r="B22" s="54" t="s">
        <v>246</v>
      </c>
      <c r="C22" s="54" t="s">
        <v>152</v>
      </c>
      <c r="D22" s="49">
        <v>306900</v>
      </c>
      <c r="E22" s="50">
        <v>200000</v>
      </c>
      <c r="F22" s="118">
        <v>62.5</v>
      </c>
      <c r="G22" s="51">
        <v>11.5</v>
      </c>
      <c r="H22" s="51">
        <v>6.5</v>
      </c>
      <c r="I22" s="51">
        <v>6.5</v>
      </c>
      <c r="J22" s="51">
        <v>6</v>
      </c>
      <c r="K22" s="51">
        <v>7</v>
      </c>
      <c r="L22" s="51">
        <v>8.5</v>
      </c>
      <c r="M22" s="51">
        <v>12</v>
      </c>
      <c r="N22" s="51">
        <v>4.5</v>
      </c>
    </row>
    <row r="23" spans="1:15" ht="15.75" thickBot="1" x14ac:dyDescent="0.3">
      <c r="A23" s="82" t="s">
        <v>390</v>
      </c>
      <c r="B23" s="83" t="s">
        <v>232</v>
      </c>
      <c r="C23" s="83" t="s">
        <v>142</v>
      </c>
      <c r="D23" s="84">
        <v>1214718</v>
      </c>
      <c r="E23" s="85">
        <v>400000</v>
      </c>
      <c r="F23" s="119">
        <v>61</v>
      </c>
      <c r="G23" s="87">
        <v>15.5</v>
      </c>
      <c r="H23" s="87">
        <v>7</v>
      </c>
      <c r="I23" s="87">
        <v>7</v>
      </c>
      <c r="J23" s="87">
        <v>5.5</v>
      </c>
      <c r="K23" s="87">
        <v>8.5</v>
      </c>
      <c r="L23" s="87">
        <v>6.5</v>
      </c>
      <c r="M23" s="87">
        <v>10</v>
      </c>
      <c r="N23" s="87">
        <v>1</v>
      </c>
    </row>
    <row r="24" spans="1:15" ht="15.75" thickTop="1" x14ac:dyDescent="0.25">
      <c r="A24" s="120" t="s">
        <v>387</v>
      </c>
      <c r="B24" s="135" t="s">
        <v>229</v>
      </c>
      <c r="C24" s="121" t="s">
        <v>79</v>
      </c>
      <c r="D24" s="122">
        <v>743380</v>
      </c>
      <c r="E24" s="164">
        <v>0</v>
      </c>
      <c r="F24" s="124">
        <v>57</v>
      </c>
      <c r="G24" s="125">
        <v>12.5</v>
      </c>
      <c r="H24" s="125">
        <v>6</v>
      </c>
      <c r="I24" s="125">
        <v>5</v>
      </c>
      <c r="J24" s="125">
        <v>4.5</v>
      </c>
      <c r="K24" s="125">
        <v>5.5</v>
      </c>
      <c r="L24" s="125">
        <v>7.5</v>
      </c>
      <c r="M24" s="125">
        <v>12</v>
      </c>
      <c r="N24" s="125">
        <v>4</v>
      </c>
    </row>
    <row r="25" spans="1:15" x14ac:dyDescent="0.25">
      <c r="A25" s="126" t="s">
        <v>352</v>
      </c>
      <c r="B25" s="127" t="s">
        <v>195</v>
      </c>
      <c r="C25" s="127" t="s">
        <v>128</v>
      </c>
      <c r="D25" s="128">
        <v>1069600</v>
      </c>
      <c r="E25" s="167">
        <v>0</v>
      </c>
      <c r="F25" s="130">
        <v>56</v>
      </c>
      <c r="G25" s="131">
        <v>11</v>
      </c>
      <c r="H25" s="131">
        <v>6</v>
      </c>
      <c r="I25" s="131">
        <v>6.5</v>
      </c>
      <c r="J25" s="131">
        <v>6</v>
      </c>
      <c r="K25" s="131">
        <v>4.5</v>
      </c>
      <c r="L25" s="131">
        <v>7</v>
      </c>
      <c r="M25" s="131">
        <v>12</v>
      </c>
      <c r="N25" s="131">
        <v>3</v>
      </c>
    </row>
    <row r="26" spans="1:15" x14ac:dyDescent="0.25">
      <c r="A26" s="126" t="s">
        <v>383</v>
      </c>
      <c r="B26" s="133" t="s">
        <v>225</v>
      </c>
      <c r="C26" s="127" t="s">
        <v>139</v>
      </c>
      <c r="D26" s="128">
        <v>2443699</v>
      </c>
      <c r="E26" s="167">
        <v>0</v>
      </c>
      <c r="F26" s="130">
        <v>53</v>
      </c>
      <c r="G26" s="131">
        <v>14</v>
      </c>
      <c r="H26" s="131">
        <v>4.5</v>
      </c>
      <c r="I26" s="131">
        <v>5</v>
      </c>
      <c r="J26" s="131">
        <v>5</v>
      </c>
      <c r="K26" s="131">
        <v>5</v>
      </c>
      <c r="L26" s="131">
        <v>7</v>
      </c>
      <c r="M26" s="131">
        <v>11</v>
      </c>
      <c r="N26" s="131">
        <v>1.5</v>
      </c>
    </row>
    <row r="27" spans="1:15" ht="14.45" customHeight="1" x14ac:dyDescent="0.25">
      <c r="A27" s="126" t="s">
        <v>392</v>
      </c>
      <c r="B27" s="127" t="s">
        <v>234</v>
      </c>
      <c r="C27" s="127" t="s">
        <v>143</v>
      </c>
      <c r="D27" s="128">
        <v>237500</v>
      </c>
      <c r="E27" s="167">
        <v>0</v>
      </c>
      <c r="F27" s="130">
        <v>37.5</v>
      </c>
      <c r="G27" s="131">
        <v>6.5</v>
      </c>
      <c r="H27" s="131">
        <v>2.5</v>
      </c>
      <c r="I27" s="131">
        <v>3</v>
      </c>
      <c r="J27" s="131">
        <v>4.5</v>
      </c>
      <c r="K27" s="131">
        <v>4.5</v>
      </c>
      <c r="L27" s="131">
        <v>5.5</v>
      </c>
      <c r="M27" s="131">
        <v>8.5</v>
      </c>
      <c r="N27" s="131">
        <v>2.5</v>
      </c>
    </row>
    <row r="28" spans="1:15" ht="14.45" customHeight="1" x14ac:dyDescent="0.25">
      <c r="A28" s="191"/>
      <c r="B28" s="192"/>
      <c r="C28" s="192"/>
      <c r="D28" s="193"/>
      <c r="E28" s="194"/>
      <c r="F28" s="195"/>
      <c r="G28" s="198"/>
      <c r="H28" s="196"/>
      <c r="I28" s="196"/>
      <c r="J28" s="197"/>
      <c r="K28" s="197"/>
      <c r="L28" s="197"/>
      <c r="M28" s="197"/>
      <c r="N28" s="197"/>
    </row>
    <row r="29" spans="1:15" x14ac:dyDescent="0.25">
      <c r="A29" s="8" t="s">
        <v>512</v>
      </c>
      <c r="C29" s="1"/>
      <c r="D29" s="1"/>
      <c r="E29" s="1"/>
      <c r="F29" s="1"/>
      <c r="G29" s="256" t="s">
        <v>116</v>
      </c>
      <c r="H29" s="256"/>
      <c r="I29" s="256"/>
      <c r="J29" s="256"/>
      <c r="K29" s="256"/>
      <c r="L29" s="256"/>
      <c r="M29" s="256"/>
      <c r="N29" s="256"/>
    </row>
    <row r="30" spans="1:15" s="9" customFormat="1" ht="25.5" x14ac:dyDescent="0.25">
      <c r="A30" s="10" t="s">
        <v>0</v>
      </c>
      <c r="B30" s="11" t="s">
        <v>88</v>
      </c>
      <c r="C30" s="11" t="s">
        <v>1</v>
      </c>
      <c r="D30" s="11" t="s">
        <v>2</v>
      </c>
      <c r="E30" s="11" t="s">
        <v>118</v>
      </c>
      <c r="F30" s="12" t="s">
        <v>89</v>
      </c>
      <c r="G30" s="11" t="s">
        <v>4</v>
      </c>
      <c r="H30" s="13" t="s">
        <v>5</v>
      </c>
      <c r="I30" s="13" t="s">
        <v>6</v>
      </c>
      <c r="J30" s="13" t="s">
        <v>7</v>
      </c>
      <c r="K30" s="13" t="s">
        <v>8</v>
      </c>
      <c r="L30" s="13" t="s">
        <v>9</v>
      </c>
      <c r="M30" s="13" t="s">
        <v>10</v>
      </c>
      <c r="N30" s="13" t="s">
        <v>11</v>
      </c>
      <c r="O30"/>
    </row>
    <row r="31" spans="1:15" s="9" customFormat="1" x14ac:dyDescent="0.25">
      <c r="A31" s="53" t="s">
        <v>355</v>
      </c>
      <c r="B31" s="54" t="s">
        <v>198</v>
      </c>
      <c r="C31" s="54" t="s">
        <v>130</v>
      </c>
      <c r="D31" s="49">
        <v>372091</v>
      </c>
      <c r="E31" s="50">
        <v>350000</v>
      </c>
      <c r="F31" s="118">
        <v>86</v>
      </c>
      <c r="G31" s="55">
        <v>18.5</v>
      </c>
      <c r="H31" s="55">
        <v>7.5</v>
      </c>
      <c r="I31" s="55">
        <v>8.5</v>
      </c>
      <c r="J31" s="55">
        <v>8</v>
      </c>
      <c r="K31" s="55">
        <v>8</v>
      </c>
      <c r="L31" s="55">
        <v>8.5</v>
      </c>
      <c r="M31" s="55">
        <v>19</v>
      </c>
      <c r="N31" s="55">
        <v>8</v>
      </c>
      <c r="O31"/>
    </row>
    <row r="32" spans="1:15" s="9" customFormat="1" x14ac:dyDescent="0.25">
      <c r="A32" s="53" t="s">
        <v>368</v>
      </c>
      <c r="B32" s="74" t="s">
        <v>211</v>
      </c>
      <c r="C32" s="54" t="s">
        <v>45</v>
      </c>
      <c r="D32" s="49">
        <v>753800</v>
      </c>
      <c r="E32" s="50">
        <v>490000</v>
      </c>
      <c r="F32" s="118">
        <v>81</v>
      </c>
      <c r="G32" s="55">
        <v>16.5</v>
      </c>
      <c r="H32" s="55">
        <v>7.5</v>
      </c>
      <c r="I32" s="55">
        <v>7.5</v>
      </c>
      <c r="J32" s="55">
        <v>7.5</v>
      </c>
      <c r="K32" s="55">
        <v>9</v>
      </c>
      <c r="L32" s="55">
        <v>8.5</v>
      </c>
      <c r="M32" s="55">
        <v>17</v>
      </c>
      <c r="N32" s="55">
        <v>7.5</v>
      </c>
      <c r="O32"/>
    </row>
    <row r="33" spans="1:15" s="9" customFormat="1" x14ac:dyDescent="0.25">
      <c r="A33" s="53" t="s">
        <v>472</v>
      </c>
      <c r="B33" s="74" t="s">
        <v>312</v>
      </c>
      <c r="C33" s="54" t="s">
        <v>179</v>
      </c>
      <c r="D33" s="49">
        <v>837985</v>
      </c>
      <c r="E33" s="50">
        <v>500000</v>
      </c>
      <c r="F33" s="118">
        <v>79</v>
      </c>
      <c r="G33" s="55">
        <v>17.5</v>
      </c>
      <c r="H33" s="55">
        <v>8</v>
      </c>
      <c r="I33" s="55">
        <v>7</v>
      </c>
      <c r="J33" s="55">
        <v>8</v>
      </c>
      <c r="K33" s="55">
        <v>4.5</v>
      </c>
      <c r="L33" s="55">
        <v>8.5</v>
      </c>
      <c r="M33" s="55">
        <v>18.5</v>
      </c>
      <c r="N33" s="55">
        <v>7</v>
      </c>
      <c r="O33"/>
    </row>
    <row r="34" spans="1:15" x14ac:dyDescent="0.25">
      <c r="A34" s="53" t="s">
        <v>443</v>
      </c>
      <c r="B34" s="54" t="s">
        <v>284</v>
      </c>
      <c r="C34" s="54" t="s">
        <v>21</v>
      </c>
      <c r="D34" s="49">
        <v>865900</v>
      </c>
      <c r="E34" s="50">
        <v>500000</v>
      </c>
      <c r="F34" s="118">
        <v>76.5</v>
      </c>
      <c r="G34" s="55">
        <v>17</v>
      </c>
      <c r="H34" s="55">
        <v>8</v>
      </c>
      <c r="I34" s="55">
        <v>7.5</v>
      </c>
      <c r="J34" s="55">
        <v>8.5</v>
      </c>
      <c r="K34" s="55">
        <v>4</v>
      </c>
      <c r="L34" s="55">
        <v>9</v>
      </c>
      <c r="M34" s="55">
        <v>15</v>
      </c>
      <c r="N34" s="55">
        <v>7.5</v>
      </c>
    </row>
    <row r="35" spans="1:15" x14ac:dyDescent="0.25">
      <c r="A35" s="53" t="s">
        <v>382</v>
      </c>
      <c r="B35" s="54" t="s">
        <v>224</v>
      </c>
      <c r="C35" s="54" t="s">
        <v>139</v>
      </c>
      <c r="D35" s="49">
        <v>1128194</v>
      </c>
      <c r="E35" s="50">
        <v>400000</v>
      </c>
      <c r="F35" s="118">
        <v>73</v>
      </c>
      <c r="G35" s="55">
        <v>17</v>
      </c>
      <c r="H35" s="55">
        <v>7</v>
      </c>
      <c r="I35" s="55">
        <v>7</v>
      </c>
      <c r="J35" s="55">
        <v>7.5</v>
      </c>
      <c r="K35" s="55">
        <v>7</v>
      </c>
      <c r="L35" s="55">
        <v>9</v>
      </c>
      <c r="M35" s="55">
        <v>12.5</v>
      </c>
      <c r="N35" s="55">
        <v>6</v>
      </c>
    </row>
    <row r="36" spans="1:15" ht="15.75" thickBot="1" x14ac:dyDescent="0.3">
      <c r="A36" s="82" t="s">
        <v>370</v>
      </c>
      <c r="B36" s="83" t="s">
        <v>213</v>
      </c>
      <c r="C36" s="83" t="s">
        <v>136</v>
      </c>
      <c r="D36" s="84">
        <v>918350</v>
      </c>
      <c r="E36" s="85">
        <v>330000</v>
      </c>
      <c r="F36" s="119">
        <v>72</v>
      </c>
      <c r="G36" s="89">
        <v>16.5</v>
      </c>
      <c r="H36" s="89">
        <v>7.5</v>
      </c>
      <c r="I36" s="89">
        <v>6.5</v>
      </c>
      <c r="J36" s="89">
        <v>7</v>
      </c>
      <c r="K36" s="89">
        <v>8.5</v>
      </c>
      <c r="L36" s="89">
        <v>8.5</v>
      </c>
      <c r="M36" s="89">
        <v>14</v>
      </c>
      <c r="N36" s="89">
        <v>3.5</v>
      </c>
    </row>
    <row r="37" spans="1:15" ht="15.75" thickTop="1" x14ac:dyDescent="0.25">
      <c r="A37" s="120" t="s">
        <v>493</v>
      </c>
      <c r="B37" s="135" t="s">
        <v>333</v>
      </c>
      <c r="C37" s="121" t="s">
        <v>186</v>
      </c>
      <c r="D37" s="122">
        <v>385200</v>
      </c>
      <c r="E37" s="164">
        <v>0</v>
      </c>
      <c r="F37" s="124">
        <v>56.333333333333336</v>
      </c>
      <c r="G37" s="125">
        <v>9.3000000000000007</v>
      </c>
      <c r="H37" s="125">
        <v>7</v>
      </c>
      <c r="I37" s="125">
        <v>6</v>
      </c>
      <c r="J37" s="125">
        <v>7</v>
      </c>
      <c r="K37" s="125">
        <v>4.3</v>
      </c>
      <c r="L37" s="125">
        <v>5</v>
      </c>
      <c r="M37" s="125">
        <v>14.3</v>
      </c>
      <c r="N37" s="125">
        <v>3.4</v>
      </c>
    </row>
    <row r="38" spans="1:15" x14ac:dyDescent="0.25">
      <c r="A38" s="35"/>
      <c r="B38" s="36"/>
      <c r="C38" s="36"/>
      <c r="D38" s="37"/>
      <c r="E38" s="38"/>
      <c r="F38" s="38"/>
      <c r="G38" s="37"/>
      <c r="H38" s="37"/>
      <c r="I38" s="37"/>
      <c r="J38" s="37"/>
      <c r="K38" s="37"/>
      <c r="L38" s="37"/>
      <c r="M38" s="37"/>
      <c r="N38" s="37"/>
    </row>
    <row r="39" spans="1:15" ht="14.45" customHeight="1" x14ac:dyDescent="0.25">
      <c r="C39" s="1"/>
      <c r="D39" s="1"/>
      <c r="E39" s="1"/>
      <c r="F39" s="1"/>
      <c r="G39" s="1"/>
      <c r="I39" s="1"/>
      <c r="J39" s="1"/>
      <c r="K39" s="1"/>
      <c r="L39" s="1"/>
      <c r="M39" s="1"/>
      <c r="N39" s="1"/>
    </row>
    <row r="40" spans="1:15" x14ac:dyDescent="0.25">
      <c r="A40" s="8" t="s">
        <v>513</v>
      </c>
      <c r="C40" s="1"/>
      <c r="D40" s="1"/>
      <c r="E40" s="1"/>
      <c r="F40" s="1"/>
      <c r="G40" s="256" t="s">
        <v>116</v>
      </c>
      <c r="H40" s="256"/>
      <c r="I40" s="256"/>
      <c r="J40" s="256"/>
      <c r="K40" s="256"/>
      <c r="L40" s="256"/>
      <c r="M40" s="256"/>
      <c r="N40" s="256"/>
    </row>
    <row r="41" spans="1:15" s="9" customFormat="1" ht="25.5" x14ac:dyDescent="0.25">
      <c r="A41" s="10" t="s">
        <v>0</v>
      </c>
      <c r="B41" s="11" t="s">
        <v>88</v>
      </c>
      <c r="C41" s="11" t="s">
        <v>1</v>
      </c>
      <c r="D41" s="11" t="s">
        <v>2</v>
      </c>
      <c r="E41" s="11" t="s">
        <v>118</v>
      </c>
      <c r="F41" s="12" t="s">
        <v>89</v>
      </c>
      <c r="G41" s="11" t="s">
        <v>4</v>
      </c>
      <c r="H41" s="13" t="s">
        <v>5</v>
      </c>
      <c r="I41" s="13" t="s">
        <v>6</v>
      </c>
      <c r="J41" s="13" t="s">
        <v>7</v>
      </c>
      <c r="K41" s="13" t="s">
        <v>8</v>
      </c>
      <c r="L41" s="13" t="s">
        <v>9</v>
      </c>
      <c r="M41" s="13" t="s">
        <v>10</v>
      </c>
      <c r="N41" s="13" t="s">
        <v>11</v>
      </c>
      <c r="O41"/>
    </row>
    <row r="42" spans="1:15" x14ac:dyDescent="0.25">
      <c r="A42" s="53" t="s">
        <v>444</v>
      </c>
      <c r="B42" s="54" t="s">
        <v>285</v>
      </c>
      <c r="C42" s="54" t="s">
        <v>21</v>
      </c>
      <c r="D42" s="49">
        <v>4810000</v>
      </c>
      <c r="E42" s="50">
        <v>3250000</v>
      </c>
      <c r="F42" s="118">
        <v>85.666666666666671</v>
      </c>
      <c r="G42" s="55">
        <v>18.7</v>
      </c>
      <c r="H42" s="55">
        <v>9</v>
      </c>
      <c r="I42" s="55">
        <v>8</v>
      </c>
      <c r="J42" s="55">
        <v>10</v>
      </c>
      <c r="K42" s="55">
        <v>7</v>
      </c>
      <c r="L42" s="55">
        <v>9.6999999999999993</v>
      </c>
      <c r="M42" s="55">
        <v>16.3</v>
      </c>
      <c r="N42" s="55">
        <v>7</v>
      </c>
    </row>
    <row r="43" spans="1:15" x14ac:dyDescent="0.25">
      <c r="A43" s="109" t="s">
        <v>485</v>
      </c>
      <c r="B43" s="110" t="s">
        <v>325</v>
      </c>
      <c r="C43" s="110" t="s">
        <v>183</v>
      </c>
      <c r="D43" s="111">
        <v>1045000</v>
      </c>
      <c r="E43" s="112">
        <v>780000</v>
      </c>
      <c r="F43" s="199">
        <v>76.5</v>
      </c>
      <c r="G43" s="114">
        <v>15.5</v>
      </c>
      <c r="H43" s="114">
        <v>7.5</v>
      </c>
      <c r="I43" s="114">
        <v>7.5</v>
      </c>
      <c r="J43" s="114">
        <v>6</v>
      </c>
      <c r="K43" s="114">
        <v>9</v>
      </c>
      <c r="L43" s="114">
        <v>8.5</v>
      </c>
      <c r="M43" s="114">
        <v>16</v>
      </c>
      <c r="N43" s="114">
        <v>6.5</v>
      </c>
    </row>
    <row r="44" spans="1:15" x14ac:dyDescent="0.25">
      <c r="A44" s="53" t="s">
        <v>391</v>
      </c>
      <c r="B44" s="54" t="s">
        <v>233</v>
      </c>
      <c r="C44" s="54" t="s">
        <v>73</v>
      </c>
      <c r="D44" s="49">
        <v>364000</v>
      </c>
      <c r="E44" s="50">
        <v>200000</v>
      </c>
      <c r="F44" s="118">
        <v>63.666666666666664</v>
      </c>
      <c r="G44" s="55">
        <v>13.5</v>
      </c>
      <c r="H44" s="55">
        <v>5.5</v>
      </c>
      <c r="I44" s="55">
        <v>6</v>
      </c>
      <c r="J44" s="55">
        <v>5</v>
      </c>
      <c r="K44" s="55">
        <v>6.3</v>
      </c>
      <c r="L44" s="55">
        <v>8.4</v>
      </c>
      <c r="M44" s="55">
        <v>13</v>
      </c>
      <c r="N44" s="55">
        <v>6</v>
      </c>
    </row>
    <row r="45" spans="1:15" x14ac:dyDescent="0.25">
      <c r="C45" s="1"/>
      <c r="D45" s="1"/>
      <c r="E45" s="1"/>
      <c r="F45" s="1"/>
      <c r="G45" s="1"/>
      <c r="I45" s="1"/>
      <c r="J45" s="1"/>
      <c r="K45" s="1"/>
      <c r="L45" s="1"/>
      <c r="M45" s="1"/>
      <c r="N45" s="1"/>
    </row>
    <row r="46" spans="1:15" x14ac:dyDescent="0.25"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</row>
    <row r="47" spans="1:15" x14ac:dyDescent="0.25">
      <c r="C47" s="1"/>
      <c r="D47" s="1"/>
      <c r="E47" s="1"/>
      <c r="F47" s="1"/>
      <c r="G47" s="1"/>
      <c r="I47" s="1"/>
      <c r="J47" s="1"/>
      <c r="K47" s="1"/>
      <c r="L47" s="1"/>
      <c r="M47" s="1"/>
      <c r="N47" s="1"/>
    </row>
    <row r="48" spans="1:15" x14ac:dyDescent="0.25">
      <c r="C48" s="1"/>
      <c r="D48" s="1"/>
      <c r="E48" s="1"/>
      <c r="F48" s="1"/>
      <c r="G48" s="1"/>
      <c r="I48" s="1"/>
      <c r="J48" s="1"/>
      <c r="K48" s="1"/>
      <c r="L48" s="1"/>
      <c r="M48" s="1"/>
      <c r="N48" s="1"/>
    </row>
    <row r="49" spans="1:15" x14ac:dyDescent="0.25">
      <c r="C49" s="1"/>
      <c r="D49" s="1"/>
      <c r="E49" s="1"/>
      <c r="F49" s="1"/>
      <c r="G49" s="1"/>
      <c r="I49" s="1"/>
      <c r="J49" s="1"/>
      <c r="K49" s="1"/>
      <c r="L49" s="1"/>
      <c r="M49" s="1"/>
      <c r="N49" s="1"/>
    </row>
    <row r="50" spans="1:15" x14ac:dyDescent="0.25">
      <c r="C50" s="1"/>
      <c r="D50" s="1"/>
      <c r="E50" s="1"/>
      <c r="F50" s="1"/>
      <c r="G50" s="1"/>
      <c r="I50" s="1"/>
      <c r="J50" s="1"/>
      <c r="K50" s="1"/>
      <c r="L50" s="1"/>
      <c r="M50" s="1"/>
      <c r="N50" s="1"/>
    </row>
    <row r="51" spans="1:15" x14ac:dyDescent="0.25"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</row>
    <row r="52" spans="1:15" x14ac:dyDescent="0.25"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</row>
    <row r="53" spans="1:15" x14ac:dyDescent="0.25">
      <c r="C53" s="1"/>
      <c r="D53" s="1"/>
      <c r="E53" s="1"/>
      <c r="F53" s="1"/>
      <c r="G53" s="1"/>
      <c r="I53" s="1"/>
      <c r="J53" s="1"/>
      <c r="K53" s="1"/>
      <c r="L53" s="1"/>
      <c r="M53" s="1"/>
      <c r="N53" s="1"/>
    </row>
    <row r="54" spans="1:15" x14ac:dyDescent="0.25"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</row>
    <row r="55" spans="1:15" s="9" customFormat="1" x14ac:dyDescent="0.2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/>
    </row>
    <row r="56" spans="1:1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5" x14ac:dyDescent="0.25">
      <c r="C57" s="1"/>
      <c r="D57" s="1"/>
      <c r="E57" s="1"/>
      <c r="F57" s="1"/>
      <c r="G57" s="1"/>
      <c r="I57" s="1"/>
      <c r="J57" s="1"/>
      <c r="K57" s="1"/>
      <c r="L57" s="1"/>
      <c r="M57" s="1"/>
      <c r="N57" s="1"/>
    </row>
    <row r="58" spans="1:15" x14ac:dyDescent="0.25"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</row>
    <row r="59" spans="1:15" x14ac:dyDescent="0.25">
      <c r="C59" s="1"/>
      <c r="D59" s="1"/>
      <c r="E59" s="1"/>
      <c r="F59" s="1"/>
      <c r="G59" s="1"/>
      <c r="I59" s="1"/>
      <c r="J59" s="1"/>
      <c r="K59" s="1"/>
      <c r="L59" s="1"/>
      <c r="M59" s="1"/>
      <c r="N59" s="1"/>
    </row>
    <row r="60" spans="1:15" x14ac:dyDescent="0.25">
      <c r="C60" s="1"/>
      <c r="D60" s="1"/>
      <c r="E60" s="1"/>
      <c r="F60" s="1"/>
      <c r="G60" s="1"/>
      <c r="I60" s="1"/>
      <c r="J60" s="1"/>
      <c r="K60" s="1"/>
      <c r="L60" s="1"/>
      <c r="M60" s="1"/>
      <c r="N60" s="1"/>
    </row>
    <row r="61" spans="1:15" x14ac:dyDescent="0.25">
      <c r="C61" s="1"/>
      <c r="D61" s="1"/>
      <c r="E61" s="1"/>
      <c r="F61" s="1"/>
      <c r="G61" s="1"/>
      <c r="I61" s="1"/>
      <c r="J61" s="1"/>
      <c r="K61" s="1"/>
      <c r="L61" s="1"/>
      <c r="M61" s="1"/>
      <c r="N61" s="1"/>
    </row>
    <row r="62" spans="1:15" x14ac:dyDescent="0.25">
      <c r="C62" s="1"/>
      <c r="D62" s="1"/>
      <c r="E62" s="1"/>
      <c r="F62" s="1"/>
      <c r="G62" s="1"/>
      <c r="I62" s="1"/>
      <c r="J62" s="1"/>
      <c r="K62" s="1"/>
      <c r="L62" s="1"/>
      <c r="M62" s="1"/>
      <c r="N62" s="1"/>
    </row>
    <row r="63" spans="1:15" x14ac:dyDescent="0.25">
      <c r="C63" s="1"/>
      <c r="D63" s="1"/>
      <c r="E63" s="1"/>
      <c r="F63" s="1"/>
      <c r="G63" s="1"/>
      <c r="I63" s="1"/>
      <c r="J63" s="1"/>
      <c r="K63" s="1"/>
      <c r="L63" s="1"/>
      <c r="M63" s="1"/>
      <c r="N63" s="1"/>
    </row>
    <row r="64" spans="1:15" x14ac:dyDescent="0.25">
      <c r="C64" s="1"/>
      <c r="D64" s="1"/>
      <c r="E64" s="1"/>
      <c r="F64" s="1"/>
      <c r="G64" s="1"/>
      <c r="I64" s="1"/>
      <c r="J64" s="1"/>
      <c r="K64" s="1"/>
      <c r="L64" s="1"/>
      <c r="M64" s="1"/>
      <c r="N64" s="1"/>
    </row>
    <row r="65" spans="3:14" x14ac:dyDescent="0.25">
      <c r="C65" s="1"/>
      <c r="D65" s="1"/>
      <c r="E65" s="1"/>
      <c r="F65" s="1"/>
      <c r="G65" s="1"/>
      <c r="I65" s="1"/>
      <c r="J65" s="1"/>
      <c r="K65" s="1"/>
      <c r="L65" s="1"/>
      <c r="M65" s="1"/>
      <c r="N65" s="1"/>
    </row>
    <row r="66" spans="3:14" x14ac:dyDescent="0.25">
      <c r="C66" s="1"/>
      <c r="D66" s="1"/>
      <c r="E66" s="1"/>
      <c r="F66" s="1"/>
      <c r="G66" s="1"/>
      <c r="I66" s="1"/>
      <c r="J66" s="1"/>
      <c r="K66" s="1"/>
      <c r="L66" s="1"/>
      <c r="M66" s="1"/>
      <c r="N66" s="1"/>
    </row>
    <row r="67" spans="3:14" x14ac:dyDescent="0.25">
      <c r="C67" s="1"/>
      <c r="D67" s="1"/>
      <c r="E67" s="1"/>
      <c r="F67" s="1"/>
      <c r="G67" s="1"/>
      <c r="I67" s="1"/>
      <c r="J67" s="1"/>
      <c r="K67" s="1"/>
      <c r="L67" s="1"/>
      <c r="M67" s="1"/>
      <c r="N67" s="1"/>
    </row>
    <row r="68" spans="3:14" x14ac:dyDescent="0.25">
      <c r="C68" s="1"/>
      <c r="D68" s="1"/>
      <c r="E68" s="1"/>
      <c r="F68" s="1"/>
      <c r="G68" s="1"/>
      <c r="I68" s="1"/>
      <c r="J68" s="1"/>
      <c r="K68" s="1"/>
      <c r="L68" s="1"/>
      <c r="M68" s="1"/>
      <c r="N68" s="1"/>
    </row>
    <row r="69" spans="3:14" x14ac:dyDescent="0.25">
      <c r="C69" s="1"/>
      <c r="D69" s="1"/>
      <c r="E69" s="1"/>
      <c r="F69" s="1"/>
      <c r="G69" s="1"/>
      <c r="I69" s="1"/>
      <c r="J69" s="1"/>
      <c r="K69" s="1"/>
      <c r="L69" s="1"/>
      <c r="M69" s="1"/>
      <c r="N69" s="1"/>
    </row>
    <row r="70" spans="3:14" x14ac:dyDescent="0.25">
      <c r="C70" s="1"/>
      <c r="D70" s="1"/>
      <c r="E70" s="1"/>
      <c r="F70" s="1"/>
      <c r="G70" s="1"/>
      <c r="I70" s="1"/>
      <c r="J70" s="1"/>
      <c r="K70" s="1"/>
      <c r="L70" s="1"/>
      <c r="M70" s="1"/>
      <c r="N70" s="1"/>
    </row>
    <row r="71" spans="3:14" x14ac:dyDescent="0.25">
      <c r="C71" s="1"/>
      <c r="D71" s="1"/>
      <c r="E71" s="1"/>
      <c r="F71" s="1"/>
      <c r="G71" s="1"/>
      <c r="I71" s="1"/>
      <c r="J71" s="1"/>
      <c r="K71" s="1"/>
      <c r="L71" s="1"/>
      <c r="M71" s="1"/>
      <c r="N71" s="1"/>
    </row>
    <row r="72" spans="3:14" x14ac:dyDescent="0.25">
      <c r="C72" s="1"/>
      <c r="D72" s="1"/>
      <c r="E72" s="1"/>
      <c r="F72" s="1"/>
      <c r="G72" s="1"/>
      <c r="I72" s="1"/>
      <c r="J72" s="1"/>
      <c r="K72" s="1"/>
      <c r="L72" s="1"/>
      <c r="M72" s="1"/>
      <c r="N72" s="1"/>
    </row>
  </sheetData>
  <sheetProtection algorithmName="SHA-512" hashValue="25l8oW3XChYlgeya31roOQ/Z9yuds2rzh7rehW4J60tB+uP9OACihw6Z5qm6UxkJPOx7nIy8kLB7tFPhXgpgYg==" saltValue="OQSvYUmi9YwGTUT+fmxwzA==" spinCount="100000" sheet="1" objects="1" scenarios="1"/>
  <mergeCells count="5">
    <mergeCell ref="G40:N40"/>
    <mergeCell ref="A3:B3"/>
    <mergeCell ref="G5:N5"/>
    <mergeCell ref="G16:N16"/>
    <mergeCell ref="G29:N29"/>
  </mergeCells>
  <conditionalFormatting sqref="A7:N11">
    <cfRule type="expression" dxfId="315" priority="3">
      <formula>MOD(ROW(),2)=0</formula>
    </cfRule>
  </conditionalFormatting>
  <conditionalFormatting sqref="A18:N23">
    <cfRule type="expression" dxfId="314" priority="2">
      <formula>MOD(ROW(),2)=0</formula>
    </cfRule>
  </conditionalFormatting>
  <conditionalFormatting sqref="A31:N36">
    <cfRule type="expression" dxfId="313" priority="1">
      <formula>MOD(ROW(),2)=0</formula>
    </cfRule>
  </conditionalFormatting>
  <pageMargins left="0.70866141732283472" right="0.70866141732283472" top="0.78740157480314965" bottom="0.78740157480314965" header="0.31496062992125984" footer="0.31496062992125984"/>
  <pageSetup paperSize="9" scale="79" fitToHeight="0" orientation="landscape" r:id="rId1"/>
  <headerFooter>
    <oddHeader>&amp;LDivadlo&amp;RNPO výzva č. 0315/2023 Rozvoj kompetencí pracovníků KKS: projekty mezinárodní umělecké a odborné spolupráce v ČR</oddHeader>
    <oddFooter>&amp;C&amp;P</oddFooter>
  </headerFooter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F75A3-D99F-48D1-A13D-4E7EF17D7669}">
  <sheetPr>
    <pageSetUpPr fitToPage="1"/>
  </sheetPr>
  <dimension ref="A1:O43"/>
  <sheetViews>
    <sheetView showGridLines="0" zoomScale="90" zoomScaleNormal="90" workbookViewId="0">
      <selection activeCell="E11" sqref="E11:E24"/>
    </sheetView>
  </sheetViews>
  <sheetFormatPr defaultColWidth="8.7109375" defaultRowHeight="15" x14ac:dyDescent="0.25"/>
  <cols>
    <col min="1" max="1" width="11.140625" style="1" customWidth="1"/>
    <col min="2" max="2" width="54.140625" style="2" customWidth="1"/>
    <col min="3" max="3" width="42.28515625" style="2" customWidth="1"/>
    <col min="4" max="4" width="15.42578125" style="2" bestFit="1" customWidth="1"/>
    <col min="5" max="5" width="13.85546875" style="2" bestFit="1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8" customWidth="1"/>
    <col min="15" max="15" width="5.42578125" bestFit="1" customWidth="1"/>
    <col min="16" max="16384" width="8.7109375" style="1"/>
  </cols>
  <sheetData>
    <row r="1" spans="1:15" x14ac:dyDescent="0.25">
      <c r="D1" s="1"/>
      <c r="E1" s="1"/>
      <c r="F1" s="1"/>
      <c r="G1" s="4"/>
      <c r="H1" s="5"/>
      <c r="I1" s="6"/>
      <c r="J1" s="6"/>
      <c r="K1" s="6"/>
      <c r="L1" s="6"/>
      <c r="M1" s="6"/>
      <c r="N1" s="6"/>
    </row>
    <row r="2" spans="1:15" x14ac:dyDescent="0.25">
      <c r="A2" s="22" t="s">
        <v>125</v>
      </c>
      <c r="B2" s="63"/>
      <c r="D2" s="1"/>
      <c r="E2" s="1"/>
      <c r="F2" s="1"/>
      <c r="G2" s="4"/>
      <c r="H2" s="5"/>
      <c r="I2" s="6"/>
      <c r="J2" s="6"/>
      <c r="K2" s="6"/>
      <c r="L2" s="6"/>
      <c r="M2" s="6"/>
      <c r="N2" s="6"/>
    </row>
    <row r="3" spans="1:15" x14ac:dyDescent="0.25">
      <c r="A3" s="252" t="s">
        <v>114</v>
      </c>
      <c r="B3" s="252"/>
      <c r="D3" s="1"/>
      <c r="E3" s="1"/>
      <c r="F3" s="1"/>
      <c r="G3" s="4"/>
      <c r="H3" s="5"/>
      <c r="I3" s="6"/>
      <c r="J3" s="1"/>
      <c r="K3" s="1"/>
      <c r="L3" s="1"/>
      <c r="M3" s="1"/>
      <c r="N3" s="1"/>
    </row>
    <row r="4" spans="1:15" x14ac:dyDescent="0.25">
      <c r="A4" s="7"/>
      <c r="B4" s="64"/>
      <c r="D4" s="1"/>
      <c r="E4" s="1"/>
      <c r="F4" s="1"/>
      <c r="G4" s="4"/>
      <c r="H4" s="5"/>
      <c r="I4" s="6"/>
      <c r="J4" s="1"/>
      <c r="K4" s="1"/>
      <c r="L4" s="1"/>
      <c r="M4" s="1"/>
      <c r="N4" s="1"/>
    </row>
    <row r="5" spans="1:15" ht="14.45" customHeight="1" x14ac:dyDescent="0.25">
      <c r="A5" s="8" t="s">
        <v>121</v>
      </c>
      <c r="D5" s="200">
        <f>SUM(Tabulka181981526[Požadovaná dotace],Tabulka1819810131728[Požadovaná dotace],Tabulka181981016273[Požadovaná dotace])</f>
        <v>9773768</v>
      </c>
      <c r="E5" s="201">
        <f>SUM(Tabulka181981526[Dotace],Tabulka1819810131728[Dotace],Tabulka181981016273[Dotace])</f>
        <v>4150000</v>
      </c>
      <c r="F5" s="23"/>
      <c r="G5" s="256" t="s">
        <v>116</v>
      </c>
      <c r="H5" s="256"/>
      <c r="I5" s="256"/>
      <c r="J5" s="256"/>
      <c r="K5" s="256"/>
      <c r="L5" s="256"/>
      <c r="M5" s="256"/>
      <c r="N5" s="256"/>
    </row>
    <row r="6" spans="1:15" s="9" customFormat="1" ht="25.5" x14ac:dyDescent="0.25">
      <c r="A6" s="24" t="s">
        <v>0</v>
      </c>
      <c r="B6" s="25" t="s">
        <v>88</v>
      </c>
      <c r="C6" s="25" t="s">
        <v>1</v>
      </c>
      <c r="D6" s="25" t="s">
        <v>2</v>
      </c>
      <c r="E6" s="11" t="s">
        <v>118</v>
      </c>
      <c r="F6" s="12" t="s">
        <v>89</v>
      </c>
      <c r="G6" s="11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13" t="s">
        <v>11</v>
      </c>
      <c r="O6"/>
    </row>
    <row r="7" spans="1:15" x14ac:dyDescent="0.25">
      <c r="A7" s="53" t="s">
        <v>488</v>
      </c>
      <c r="B7" s="97" t="s">
        <v>328</v>
      </c>
      <c r="C7" s="94" t="s">
        <v>184</v>
      </c>
      <c r="D7" s="49">
        <v>624858</v>
      </c>
      <c r="E7" s="50">
        <v>253000</v>
      </c>
      <c r="F7" s="245">
        <v>60</v>
      </c>
      <c r="G7" s="246">
        <v>11</v>
      </c>
      <c r="H7" s="246">
        <v>4.5</v>
      </c>
      <c r="I7" s="246">
        <v>5</v>
      </c>
      <c r="J7" s="246">
        <v>6.5</v>
      </c>
      <c r="K7" s="246">
        <v>5.5</v>
      </c>
      <c r="L7" s="246">
        <v>9</v>
      </c>
      <c r="M7" s="246">
        <v>14</v>
      </c>
      <c r="N7" s="246">
        <v>4.5</v>
      </c>
    </row>
    <row r="9" spans="1:15" ht="14.45" customHeight="1" x14ac:dyDescent="0.25">
      <c r="A9" s="8" t="s">
        <v>514</v>
      </c>
      <c r="D9" s="1"/>
      <c r="E9" s="1"/>
      <c r="F9" s="1"/>
      <c r="G9" s="256" t="s">
        <v>116</v>
      </c>
      <c r="H9" s="256"/>
      <c r="I9" s="256"/>
      <c r="J9" s="256"/>
      <c r="K9" s="256"/>
      <c r="L9" s="256"/>
      <c r="M9" s="256"/>
      <c r="N9" s="256"/>
    </row>
    <row r="10" spans="1:15" ht="25.5" x14ac:dyDescent="0.25">
      <c r="A10" s="10" t="s">
        <v>0</v>
      </c>
      <c r="B10" s="11" t="s">
        <v>88</v>
      </c>
      <c r="C10" s="11" t="s">
        <v>1</v>
      </c>
      <c r="D10" s="11" t="s">
        <v>2</v>
      </c>
      <c r="E10" s="11" t="s">
        <v>118</v>
      </c>
      <c r="F10" s="12" t="s">
        <v>89</v>
      </c>
      <c r="G10" s="11" t="s">
        <v>4</v>
      </c>
      <c r="H10" s="13" t="s">
        <v>5</v>
      </c>
      <c r="I10" s="13" t="s">
        <v>6</v>
      </c>
      <c r="J10" s="13" t="s">
        <v>7</v>
      </c>
      <c r="K10" s="13" t="s">
        <v>8</v>
      </c>
      <c r="L10" s="13" t="s">
        <v>9</v>
      </c>
      <c r="M10" s="13" t="s">
        <v>10</v>
      </c>
      <c r="N10" s="13" t="s">
        <v>11</v>
      </c>
    </row>
    <row r="11" spans="1:15" x14ac:dyDescent="0.25">
      <c r="A11" s="53" t="s">
        <v>377</v>
      </c>
      <c r="B11" s="97" t="s">
        <v>220</v>
      </c>
      <c r="C11" s="94" t="s">
        <v>137</v>
      </c>
      <c r="D11" s="49">
        <v>496000</v>
      </c>
      <c r="E11" s="50">
        <v>300000</v>
      </c>
      <c r="F11" s="105">
        <v>90</v>
      </c>
      <c r="G11" s="106">
        <v>19</v>
      </c>
      <c r="H11" s="106">
        <v>9</v>
      </c>
      <c r="I11" s="106">
        <v>9.5</v>
      </c>
      <c r="J11" s="106">
        <v>9.5</v>
      </c>
      <c r="K11" s="106">
        <v>9</v>
      </c>
      <c r="L11" s="106">
        <v>9.5</v>
      </c>
      <c r="M11" s="106">
        <v>16.5</v>
      </c>
      <c r="N11" s="106">
        <v>8</v>
      </c>
    </row>
    <row r="12" spans="1:15" ht="15" customHeight="1" x14ac:dyDescent="0.25">
      <c r="A12" s="76" t="s">
        <v>421</v>
      </c>
      <c r="B12" s="103" t="s">
        <v>262</v>
      </c>
      <c r="C12" s="104" t="s">
        <v>23</v>
      </c>
      <c r="D12" s="78">
        <v>671000</v>
      </c>
      <c r="E12" s="79">
        <v>380000</v>
      </c>
      <c r="F12" s="101">
        <v>87.5</v>
      </c>
      <c r="G12" s="102">
        <v>16.5</v>
      </c>
      <c r="H12" s="102">
        <v>7.5</v>
      </c>
      <c r="I12" s="102">
        <v>8</v>
      </c>
      <c r="J12" s="102">
        <v>9</v>
      </c>
      <c r="K12" s="102">
        <v>10</v>
      </c>
      <c r="L12" s="102">
        <v>10</v>
      </c>
      <c r="M12" s="102">
        <v>17</v>
      </c>
      <c r="N12" s="102">
        <v>9.5</v>
      </c>
    </row>
    <row r="13" spans="1:15" ht="17.45" customHeight="1" x14ac:dyDescent="0.25">
      <c r="A13" s="53" t="s">
        <v>465</v>
      </c>
      <c r="B13" s="97" t="s">
        <v>305</v>
      </c>
      <c r="C13" s="94" t="s">
        <v>28</v>
      </c>
      <c r="D13" s="49">
        <v>360000</v>
      </c>
      <c r="E13" s="50">
        <v>185000</v>
      </c>
      <c r="F13" s="67">
        <v>84</v>
      </c>
      <c r="G13" s="51">
        <v>16</v>
      </c>
      <c r="H13" s="51">
        <v>9</v>
      </c>
      <c r="I13" s="51">
        <v>8.5</v>
      </c>
      <c r="J13" s="51">
        <v>8.5</v>
      </c>
      <c r="K13" s="51">
        <v>7.5</v>
      </c>
      <c r="L13" s="51">
        <v>10</v>
      </c>
      <c r="M13" s="51">
        <v>17.5</v>
      </c>
      <c r="N13" s="51">
        <v>7</v>
      </c>
    </row>
    <row r="14" spans="1:15" x14ac:dyDescent="0.25">
      <c r="A14" s="76" t="s">
        <v>479</v>
      </c>
      <c r="B14" s="103" t="s">
        <v>319</v>
      </c>
      <c r="C14" s="104" t="s">
        <v>36</v>
      </c>
      <c r="D14" s="78">
        <v>745000</v>
      </c>
      <c r="E14" s="79">
        <v>400000</v>
      </c>
      <c r="F14" s="99">
        <v>82.5</v>
      </c>
      <c r="G14" s="100">
        <v>17</v>
      </c>
      <c r="H14" s="100">
        <v>8.5</v>
      </c>
      <c r="I14" s="100">
        <v>7.5</v>
      </c>
      <c r="J14" s="100">
        <v>9</v>
      </c>
      <c r="K14" s="100">
        <v>8.5</v>
      </c>
      <c r="L14" s="100">
        <v>8.5</v>
      </c>
      <c r="M14" s="100">
        <v>14</v>
      </c>
      <c r="N14" s="100">
        <v>9.5</v>
      </c>
    </row>
    <row r="15" spans="1:15" x14ac:dyDescent="0.25">
      <c r="A15" s="53" t="s">
        <v>385</v>
      </c>
      <c r="B15" s="94" t="s">
        <v>227</v>
      </c>
      <c r="C15" s="94" t="s">
        <v>140</v>
      </c>
      <c r="D15" s="49">
        <v>500000</v>
      </c>
      <c r="E15" s="50">
        <v>223000</v>
      </c>
      <c r="F15" s="105">
        <v>78</v>
      </c>
      <c r="G15" s="106">
        <v>14.5</v>
      </c>
      <c r="H15" s="106">
        <v>6.5</v>
      </c>
      <c r="I15" s="106">
        <v>6.5</v>
      </c>
      <c r="J15" s="106">
        <v>7.5</v>
      </c>
      <c r="K15" s="106">
        <v>7.5</v>
      </c>
      <c r="L15" s="106">
        <v>9</v>
      </c>
      <c r="M15" s="106">
        <v>18</v>
      </c>
      <c r="N15" s="106">
        <v>8.5</v>
      </c>
    </row>
    <row r="16" spans="1:15" x14ac:dyDescent="0.25">
      <c r="A16" s="76" t="s">
        <v>409</v>
      </c>
      <c r="B16" s="103" t="s">
        <v>250</v>
      </c>
      <c r="C16" s="104" t="s">
        <v>62</v>
      </c>
      <c r="D16" s="78">
        <v>539000</v>
      </c>
      <c r="E16" s="79">
        <v>290000</v>
      </c>
      <c r="F16" s="99">
        <v>78</v>
      </c>
      <c r="G16" s="100">
        <v>13</v>
      </c>
      <c r="H16" s="100">
        <v>8</v>
      </c>
      <c r="I16" s="100">
        <v>7</v>
      </c>
      <c r="J16" s="100">
        <v>9</v>
      </c>
      <c r="K16" s="100">
        <v>8.5</v>
      </c>
      <c r="L16" s="100">
        <v>9</v>
      </c>
      <c r="M16" s="100">
        <v>16.5</v>
      </c>
      <c r="N16" s="100">
        <v>7</v>
      </c>
    </row>
    <row r="17" spans="1:15" x14ac:dyDescent="0.25">
      <c r="A17" s="53" t="s">
        <v>494</v>
      </c>
      <c r="B17" s="97" t="s">
        <v>334</v>
      </c>
      <c r="C17" s="94" t="s">
        <v>41</v>
      </c>
      <c r="D17" s="49">
        <v>213370</v>
      </c>
      <c r="E17" s="50">
        <v>105000</v>
      </c>
      <c r="F17" s="105">
        <v>78</v>
      </c>
      <c r="G17" s="106">
        <v>15.5</v>
      </c>
      <c r="H17" s="106">
        <v>6.5</v>
      </c>
      <c r="I17" s="106">
        <v>7</v>
      </c>
      <c r="J17" s="106">
        <v>8</v>
      </c>
      <c r="K17" s="106">
        <v>7.5</v>
      </c>
      <c r="L17" s="106">
        <v>8.5</v>
      </c>
      <c r="M17" s="106">
        <v>17.5</v>
      </c>
      <c r="N17" s="106">
        <v>7.5</v>
      </c>
    </row>
    <row r="18" spans="1:15" x14ac:dyDescent="0.25">
      <c r="A18" s="76" t="s">
        <v>420</v>
      </c>
      <c r="B18" s="104" t="s">
        <v>261</v>
      </c>
      <c r="C18" s="104" t="s">
        <v>162</v>
      </c>
      <c r="D18" s="78">
        <v>433900</v>
      </c>
      <c r="E18" s="79">
        <v>200000</v>
      </c>
      <c r="F18" s="99">
        <v>73.5</v>
      </c>
      <c r="G18" s="100">
        <v>16</v>
      </c>
      <c r="H18" s="100">
        <v>6.5</v>
      </c>
      <c r="I18" s="100">
        <v>6</v>
      </c>
      <c r="J18" s="100">
        <v>7</v>
      </c>
      <c r="K18" s="100">
        <v>6.5</v>
      </c>
      <c r="L18" s="100">
        <v>8</v>
      </c>
      <c r="M18" s="100">
        <v>16.5</v>
      </c>
      <c r="N18" s="100">
        <v>7</v>
      </c>
    </row>
    <row r="19" spans="1:15" ht="26.25" x14ac:dyDescent="0.25">
      <c r="A19" s="53" t="s">
        <v>401</v>
      </c>
      <c r="B19" s="97" t="s">
        <v>242</v>
      </c>
      <c r="C19" s="94" t="s">
        <v>148</v>
      </c>
      <c r="D19" s="49">
        <v>450000</v>
      </c>
      <c r="E19" s="50">
        <v>194000</v>
      </c>
      <c r="F19" s="67">
        <v>72.5</v>
      </c>
      <c r="G19" s="71">
        <v>15.5</v>
      </c>
      <c r="H19" s="71">
        <v>7</v>
      </c>
      <c r="I19" s="71">
        <v>7</v>
      </c>
      <c r="J19" s="71">
        <v>7.5</v>
      </c>
      <c r="K19" s="71">
        <v>7</v>
      </c>
      <c r="L19" s="71">
        <v>9</v>
      </c>
      <c r="M19" s="71">
        <v>11</v>
      </c>
      <c r="N19" s="71">
        <v>8.5</v>
      </c>
    </row>
    <row r="20" spans="1:15" x14ac:dyDescent="0.25">
      <c r="A20" s="76" t="s">
        <v>470</v>
      </c>
      <c r="B20" s="103" t="s">
        <v>310</v>
      </c>
      <c r="C20" s="104" t="s">
        <v>59</v>
      </c>
      <c r="D20" s="78">
        <v>190000</v>
      </c>
      <c r="E20" s="79">
        <v>100000</v>
      </c>
      <c r="F20" s="99">
        <v>64</v>
      </c>
      <c r="G20" s="100">
        <v>13</v>
      </c>
      <c r="H20" s="100">
        <v>6</v>
      </c>
      <c r="I20" s="100">
        <v>5</v>
      </c>
      <c r="J20" s="100">
        <v>7</v>
      </c>
      <c r="K20" s="100">
        <v>6</v>
      </c>
      <c r="L20" s="100">
        <v>7</v>
      </c>
      <c r="M20" s="100">
        <v>13</v>
      </c>
      <c r="N20" s="100">
        <v>7</v>
      </c>
    </row>
    <row r="21" spans="1:15" ht="26.25" x14ac:dyDescent="0.25">
      <c r="A21" s="53" t="s">
        <v>439</v>
      </c>
      <c r="B21" s="97" t="s">
        <v>280</v>
      </c>
      <c r="C21" s="94" t="s">
        <v>26</v>
      </c>
      <c r="D21" s="49">
        <v>240000</v>
      </c>
      <c r="E21" s="50">
        <v>100000</v>
      </c>
      <c r="F21" s="67">
        <v>63</v>
      </c>
      <c r="G21" s="71">
        <v>13.5</v>
      </c>
      <c r="H21" s="71">
        <v>5.5</v>
      </c>
      <c r="I21" s="71">
        <v>5.5</v>
      </c>
      <c r="J21" s="71">
        <v>7</v>
      </c>
      <c r="K21" s="71">
        <v>5.5</v>
      </c>
      <c r="L21" s="71">
        <v>7.5</v>
      </c>
      <c r="M21" s="71">
        <v>12</v>
      </c>
      <c r="N21" s="71">
        <v>6.5</v>
      </c>
    </row>
    <row r="22" spans="1:15" x14ac:dyDescent="0.25">
      <c r="A22" s="76" t="s">
        <v>425</v>
      </c>
      <c r="B22" s="103" t="s">
        <v>266</v>
      </c>
      <c r="C22" s="104" t="s">
        <v>166</v>
      </c>
      <c r="D22" s="78">
        <v>150000</v>
      </c>
      <c r="E22" s="79">
        <v>70000</v>
      </c>
      <c r="F22" s="99">
        <v>61.5</v>
      </c>
      <c r="G22" s="100">
        <v>15</v>
      </c>
      <c r="H22" s="100">
        <v>7.5</v>
      </c>
      <c r="I22" s="100">
        <v>5</v>
      </c>
      <c r="J22" s="100">
        <v>6.5</v>
      </c>
      <c r="K22" s="100">
        <v>3.5</v>
      </c>
      <c r="L22" s="100">
        <v>6</v>
      </c>
      <c r="M22" s="100">
        <v>12.5</v>
      </c>
      <c r="N22" s="100">
        <v>5.5</v>
      </c>
    </row>
    <row r="23" spans="1:15" ht="15.75" thickBot="1" x14ac:dyDescent="0.3">
      <c r="A23" s="93" t="s">
        <v>452</v>
      </c>
      <c r="B23" s="98" t="s">
        <v>292</v>
      </c>
      <c r="C23" s="95" t="s">
        <v>75</v>
      </c>
      <c r="D23" s="84">
        <v>2500000</v>
      </c>
      <c r="E23" s="85">
        <v>700000</v>
      </c>
      <c r="F23" s="107">
        <v>60</v>
      </c>
      <c r="G23" s="108">
        <v>11.5</v>
      </c>
      <c r="H23" s="108">
        <v>7.5</v>
      </c>
      <c r="I23" s="108">
        <v>4.5</v>
      </c>
      <c r="J23" s="108">
        <v>8</v>
      </c>
      <c r="K23" s="108">
        <v>5.5</v>
      </c>
      <c r="L23" s="108">
        <v>9</v>
      </c>
      <c r="M23" s="108">
        <v>6.5</v>
      </c>
      <c r="N23" s="108">
        <v>7.5</v>
      </c>
    </row>
    <row r="24" spans="1:15" ht="15.75" thickTop="1" x14ac:dyDescent="0.25">
      <c r="A24" s="240" t="s">
        <v>445</v>
      </c>
      <c r="B24" s="155" t="s">
        <v>64</v>
      </c>
      <c r="C24" s="241" t="s">
        <v>65</v>
      </c>
      <c r="D24" s="122">
        <v>298640</v>
      </c>
      <c r="E24" s="164">
        <v>0</v>
      </c>
      <c r="F24" s="242">
        <v>46</v>
      </c>
      <c r="G24" s="243">
        <v>8</v>
      </c>
      <c r="H24" s="243">
        <v>3.5</v>
      </c>
      <c r="I24" s="243">
        <v>4.5</v>
      </c>
      <c r="J24" s="243">
        <v>6.5</v>
      </c>
      <c r="K24" s="243">
        <v>4.5</v>
      </c>
      <c r="L24" s="243">
        <v>5.5</v>
      </c>
      <c r="M24" s="243">
        <v>8</v>
      </c>
      <c r="N24" s="243">
        <v>5.5</v>
      </c>
    </row>
    <row r="25" spans="1:15" x14ac:dyDescent="0.25">
      <c r="A25" s="90"/>
      <c r="B25" s="96"/>
      <c r="C25" s="96"/>
      <c r="D25" s="91"/>
      <c r="E25" s="92"/>
      <c r="F25" s="1"/>
      <c r="G25" s="1"/>
      <c r="I25" s="1"/>
      <c r="J25" s="1"/>
      <c r="K25" s="1"/>
      <c r="L25" s="1"/>
      <c r="M25" s="1"/>
      <c r="N25" s="1"/>
    </row>
    <row r="26" spans="1:15" x14ac:dyDescent="0.25">
      <c r="A26" s="8" t="s">
        <v>515</v>
      </c>
      <c r="D26" s="1"/>
      <c r="E26" s="1"/>
      <c r="F26" s="1"/>
      <c r="G26" s="257" t="s">
        <v>116</v>
      </c>
      <c r="H26" s="258"/>
      <c r="I26" s="258"/>
      <c r="J26" s="258"/>
      <c r="K26" s="258"/>
      <c r="L26" s="258"/>
      <c r="M26" s="258"/>
      <c r="N26" s="259"/>
    </row>
    <row r="27" spans="1:15" s="9" customFormat="1" ht="25.5" x14ac:dyDescent="0.25">
      <c r="A27" s="10" t="s">
        <v>0</v>
      </c>
      <c r="B27" s="11" t="s">
        <v>88</v>
      </c>
      <c r="C27" s="11" t="s">
        <v>1</v>
      </c>
      <c r="D27" s="11" t="s">
        <v>2</v>
      </c>
      <c r="E27" s="11" t="s">
        <v>118</v>
      </c>
      <c r="F27" s="12" t="s">
        <v>89</v>
      </c>
      <c r="G27" s="11" t="s">
        <v>4</v>
      </c>
      <c r="H27" s="13" t="s">
        <v>5</v>
      </c>
      <c r="I27" s="13" t="s">
        <v>6</v>
      </c>
      <c r="J27" s="13" t="s">
        <v>7</v>
      </c>
      <c r="K27" s="13" t="s">
        <v>8</v>
      </c>
      <c r="L27" s="13" t="s">
        <v>9</v>
      </c>
      <c r="M27" s="13" t="s">
        <v>10</v>
      </c>
      <c r="N27" s="13" t="s">
        <v>11</v>
      </c>
      <c r="O27"/>
    </row>
    <row r="28" spans="1:15" x14ac:dyDescent="0.25">
      <c r="A28" s="53" t="s">
        <v>346</v>
      </c>
      <c r="B28" s="97" t="s">
        <v>190</v>
      </c>
      <c r="C28" s="54" t="s">
        <v>127</v>
      </c>
      <c r="D28" s="49">
        <v>850000</v>
      </c>
      <c r="E28" s="50">
        <v>450000</v>
      </c>
      <c r="F28" s="247">
        <f t="shared" ref="F28:F29" si="0">SUM(G28:N28)</f>
        <v>83.5</v>
      </c>
      <c r="G28" s="55">
        <v>17</v>
      </c>
      <c r="H28" s="55">
        <v>7</v>
      </c>
      <c r="I28" s="55">
        <v>8.5</v>
      </c>
      <c r="J28" s="55">
        <v>9</v>
      </c>
      <c r="K28" s="55">
        <v>9</v>
      </c>
      <c r="L28" s="55">
        <v>9</v>
      </c>
      <c r="M28" s="55">
        <v>15.5</v>
      </c>
      <c r="N28" s="55">
        <v>8.5</v>
      </c>
    </row>
    <row r="29" spans="1:15" ht="26.25" x14ac:dyDescent="0.25">
      <c r="A29" s="109" t="s">
        <v>458</v>
      </c>
      <c r="B29" s="150" t="s">
        <v>298</v>
      </c>
      <c r="C29" s="110" t="s">
        <v>48</v>
      </c>
      <c r="D29" s="111">
        <v>512000</v>
      </c>
      <c r="E29" s="112">
        <v>200000</v>
      </c>
      <c r="F29" s="248">
        <f t="shared" si="0"/>
        <v>68.5</v>
      </c>
      <c r="G29" s="114">
        <v>16</v>
      </c>
      <c r="H29" s="114">
        <v>7</v>
      </c>
      <c r="I29" s="114">
        <v>7</v>
      </c>
      <c r="J29" s="114">
        <v>7.5</v>
      </c>
      <c r="K29" s="114">
        <v>8.5</v>
      </c>
      <c r="L29" s="114">
        <v>6</v>
      </c>
      <c r="M29" s="114">
        <v>10</v>
      </c>
      <c r="N29" s="114">
        <v>6.5</v>
      </c>
    </row>
    <row r="30" spans="1:15" x14ac:dyDescent="0.25">
      <c r="D30" s="1"/>
      <c r="E30" s="1"/>
      <c r="F30" s="1"/>
      <c r="G30" s="1"/>
      <c r="I30" s="1"/>
      <c r="J30" s="1"/>
      <c r="K30" s="1"/>
      <c r="L30" s="1"/>
      <c r="M30" s="1"/>
      <c r="N30" s="1"/>
    </row>
    <row r="31" spans="1:15" x14ac:dyDescent="0.25">
      <c r="D31" s="1"/>
      <c r="E31" s="1"/>
      <c r="F31" s="1"/>
      <c r="G31" s="1"/>
      <c r="I31" s="1"/>
      <c r="J31" s="1"/>
      <c r="K31" s="1"/>
      <c r="L31" s="1"/>
      <c r="M31" s="1"/>
      <c r="N31" s="1"/>
    </row>
    <row r="32" spans="1:15" x14ac:dyDescent="0.25">
      <c r="D32" s="1"/>
      <c r="E32" s="1"/>
      <c r="F32" s="1"/>
      <c r="G32" s="1"/>
      <c r="I32" s="1"/>
      <c r="J32" s="1"/>
      <c r="K32" s="1"/>
      <c r="L32" s="1"/>
      <c r="M32" s="1"/>
      <c r="N32" s="1"/>
    </row>
    <row r="33" spans="4:14" x14ac:dyDescent="0.25">
      <c r="D33" s="1"/>
      <c r="E33" s="1"/>
      <c r="F33" s="1"/>
      <c r="G33" s="1"/>
      <c r="I33" s="1"/>
      <c r="J33" s="1"/>
      <c r="K33" s="1"/>
      <c r="L33" s="1"/>
      <c r="M33" s="1"/>
      <c r="N33" s="1"/>
    </row>
    <row r="34" spans="4:14" x14ac:dyDescent="0.25">
      <c r="D34" s="1"/>
      <c r="E34" s="1"/>
      <c r="F34" s="1"/>
      <c r="G34" s="1"/>
      <c r="I34" s="1"/>
      <c r="J34" s="1"/>
      <c r="K34" s="1"/>
      <c r="L34" s="1"/>
      <c r="M34" s="1"/>
      <c r="N34" s="1"/>
    </row>
    <row r="35" spans="4:14" x14ac:dyDescent="0.25">
      <c r="D35" s="1"/>
      <c r="E35" s="1"/>
      <c r="F35" s="1"/>
      <c r="G35" s="1"/>
      <c r="I35" s="1"/>
      <c r="J35" s="1"/>
      <c r="K35" s="1"/>
      <c r="L35" s="1"/>
      <c r="M35" s="1"/>
      <c r="N35" s="1"/>
    </row>
    <row r="36" spans="4:14" x14ac:dyDescent="0.25">
      <c r="D36" s="1"/>
      <c r="E36" s="1"/>
      <c r="F36" s="1"/>
      <c r="G36" s="1"/>
      <c r="I36" s="1"/>
      <c r="J36" s="1"/>
      <c r="K36" s="1"/>
      <c r="L36" s="1"/>
      <c r="M36" s="1"/>
      <c r="N36" s="1"/>
    </row>
    <row r="37" spans="4:14" x14ac:dyDescent="0.25">
      <c r="D37" s="1"/>
      <c r="E37" s="1"/>
      <c r="F37" s="1"/>
      <c r="G37" s="1"/>
      <c r="I37" s="1"/>
      <c r="J37" s="1"/>
      <c r="K37" s="1"/>
      <c r="L37" s="1"/>
      <c r="M37" s="1"/>
      <c r="N37" s="1"/>
    </row>
    <row r="38" spans="4:14" x14ac:dyDescent="0.25">
      <c r="D38" s="1"/>
      <c r="E38" s="1"/>
      <c r="F38" s="1"/>
      <c r="G38" s="1"/>
      <c r="I38" s="1"/>
      <c r="J38" s="1"/>
      <c r="K38" s="1"/>
      <c r="L38" s="1"/>
      <c r="M38" s="1"/>
      <c r="N38" s="1"/>
    </row>
    <row r="39" spans="4:14" x14ac:dyDescent="0.25">
      <c r="D39" s="1"/>
      <c r="E39" s="1"/>
      <c r="F39" s="1"/>
      <c r="G39" s="1"/>
      <c r="I39" s="1"/>
      <c r="J39" s="1"/>
      <c r="K39" s="1"/>
      <c r="L39" s="1"/>
      <c r="M39" s="1"/>
      <c r="N39" s="1"/>
    </row>
    <row r="40" spans="4:14" x14ac:dyDescent="0.25">
      <c r="D40" s="1"/>
      <c r="E40" s="1"/>
      <c r="F40" s="1"/>
      <c r="G40" s="1"/>
      <c r="I40" s="1"/>
      <c r="J40" s="1"/>
      <c r="K40" s="1"/>
      <c r="L40" s="1"/>
      <c r="M40" s="1"/>
      <c r="N40" s="1"/>
    </row>
    <row r="41" spans="4:14" x14ac:dyDescent="0.25">
      <c r="D41" s="1"/>
      <c r="E41" s="1"/>
      <c r="F41" s="1"/>
      <c r="G41" s="1"/>
      <c r="I41" s="1"/>
      <c r="J41" s="1"/>
      <c r="K41" s="1"/>
      <c r="L41" s="1"/>
      <c r="M41" s="1"/>
      <c r="N41" s="1"/>
    </row>
    <row r="42" spans="4:14" x14ac:dyDescent="0.25">
      <c r="D42" s="1"/>
      <c r="E42" s="1"/>
      <c r="F42" s="1"/>
      <c r="G42" s="1"/>
      <c r="I42" s="1"/>
      <c r="J42" s="1"/>
      <c r="K42" s="1"/>
      <c r="L42" s="1"/>
      <c r="M42" s="1"/>
      <c r="N42" s="1"/>
    </row>
    <row r="43" spans="4:14" x14ac:dyDescent="0.25">
      <c r="D43" s="1"/>
      <c r="E43" s="1"/>
      <c r="F43" s="1"/>
      <c r="G43" s="1"/>
      <c r="I43" s="1"/>
      <c r="J43" s="1"/>
      <c r="K43" s="1"/>
      <c r="L43" s="1"/>
      <c r="M43" s="1"/>
      <c r="N43" s="1"/>
    </row>
  </sheetData>
  <sheetProtection algorithmName="SHA-512" hashValue="TwlvPLdTxwfzU4X9QCdlv1c92oiFj/vLRE1J5E6AVtAZdMGsn1uHkDjuuzgn2WLSaHULxXj8ObZbKBwnAnRm9A==" saltValue="9WGFdm653Uz7kpC/vmeW5g==" spinCount="100000" sheet="1" objects="1" scenarios="1"/>
  <mergeCells count="4">
    <mergeCell ref="A3:B3"/>
    <mergeCell ref="G9:N9"/>
    <mergeCell ref="G5:N5"/>
    <mergeCell ref="G26:N26"/>
  </mergeCells>
  <conditionalFormatting sqref="A11:N23">
    <cfRule type="expression" dxfId="240" priority="1">
      <formula>MOD(ROW(),2)=0</formula>
    </cfRule>
  </conditionalFormatting>
  <pageMargins left="0.70866141732283472" right="0.70866141732283472" top="0.78740157480314965" bottom="0.78740157480314965" header="0.31496062992125984" footer="0.31496062992125984"/>
  <pageSetup paperSize="9" scale="69" fitToHeight="0" orientation="landscape" r:id="rId1"/>
  <headerFooter>
    <oddHeader>&amp;LKlasická hudba&amp;RNPO výzva č. 0315/2023 Rozvoj kompetencí pracovníků KKS: projekty mezinárodní umělecké a odborné spolupráce v ČR</oddHeader>
    <oddFooter>&amp;C&amp;P</oddFooter>
  </headerFooter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9D5DA-8E84-406C-A683-E6110B607F2D}">
  <sheetPr>
    <pageSetUpPr fitToPage="1"/>
  </sheetPr>
  <dimension ref="A1:O98"/>
  <sheetViews>
    <sheetView showGridLines="0" zoomScale="90" zoomScaleNormal="90" workbookViewId="0">
      <selection activeCell="E30" sqref="E30:E59"/>
    </sheetView>
  </sheetViews>
  <sheetFormatPr defaultColWidth="8.7109375" defaultRowHeight="15" x14ac:dyDescent="0.25"/>
  <cols>
    <col min="1" max="1" width="11.140625" style="1" customWidth="1"/>
    <col min="2" max="2" width="55.7109375" style="2" customWidth="1"/>
    <col min="3" max="3" width="35.42578125" style="2" customWidth="1"/>
    <col min="4" max="4" width="16.140625" style="2" bestFit="1" customWidth="1"/>
    <col min="5" max="5" width="14.85546875" style="2" bestFit="1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8" customWidth="1"/>
    <col min="15" max="15" width="5.42578125" bestFit="1" customWidth="1"/>
    <col min="16" max="16384" width="8.7109375" style="1"/>
  </cols>
  <sheetData>
    <row r="1" spans="1:15" x14ac:dyDescent="0.25">
      <c r="D1" s="1"/>
      <c r="E1" s="1"/>
      <c r="F1" s="1"/>
      <c r="G1" s="4"/>
      <c r="H1" s="5"/>
      <c r="I1" s="6"/>
      <c r="J1" s="6"/>
      <c r="K1" s="6"/>
      <c r="L1" s="6"/>
      <c r="M1" s="6"/>
      <c r="N1" s="6"/>
    </row>
    <row r="2" spans="1:15" x14ac:dyDescent="0.25">
      <c r="A2" s="22" t="s">
        <v>125</v>
      </c>
      <c r="B2" s="63"/>
      <c r="D2" s="1"/>
      <c r="E2" s="1"/>
      <c r="F2" s="1"/>
      <c r="G2" s="4"/>
      <c r="H2" s="5"/>
      <c r="I2" s="6"/>
      <c r="J2" s="6"/>
      <c r="K2" s="6"/>
      <c r="L2" s="6"/>
      <c r="M2" s="6"/>
      <c r="N2" s="6"/>
    </row>
    <row r="3" spans="1:15" x14ac:dyDescent="0.25">
      <c r="A3" s="252" t="s">
        <v>113</v>
      </c>
      <c r="B3" s="252"/>
      <c r="D3" s="1"/>
      <c r="E3" s="1"/>
      <c r="F3" s="1"/>
      <c r="G3" s="4"/>
      <c r="H3" s="5"/>
      <c r="I3" s="6"/>
      <c r="J3" s="1"/>
      <c r="K3" s="1"/>
      <c r="L3" s="1"/>
      <c r="M3" s="1"/>
      <c r="N3" s="1"/>
    </row>
    <row r="4" spans="1:15" x14ac:dyDescent="0.25">
      <c r="A4" s="7"/>
      <c r="B4" s="64"/>
      <c r="D4" s="1"/>
      <c r="E4" s="1"/>
      <c r="F4" s="1"/>
      <c r="G4" s="4"/>
      <c r="H4" s="5"/>
      <c r="I4" s="6"/>
      <c r="J4" s="1"/>
      <c r="K4" s="1"/>
      <c r="L4" s="1"/>
      <c r="M4" s="1"/>
      <c r="N4" s="1"/>
    </row>
    <row r="5" spans="1:15" ht="14.45" customHeight="1" x14ac:dyDescent="0.25">
      <c r="A5" s="8" t="s">
        <v>122</v>
      </c>
      <c r="D5" s="200">
        <f>SUM(Tabulka181981521[Požadovaná dotace],D30:D59,,Tabulka18198141824[Požadovaná dotace],D69:D74)</f>
        <v>52472138</v>
      </c>
      <c r="E5" s="201">
        <f>SUM(Tabulka181981521[Dotace],Tabulka1819810131723[Dotace],Tabulka18198141824[Dotace],Tabulka1819814182025[Dotace])</f>
        <v>20749950</v>
      </c>
      <c r="F5" s="23"/>
      <c r="G5" s="256" t="s">
        <v>116</v>
      </c>
      <c r="H5" s="256"/>
      <c r="I5" s="256"/>
      <c r="J5" s="256"/>
      <c r="K5" s="256"/>
      <c r="L5" s="256"/>
      <c r="M5" s="256"/>
      <c r="N5" s="256"/>
    </row>
    <row r="6" spans="1:15" s="9" customFormat="1" ht="25.5" x14ac:dyDescent="0.25">
      <c r="A6" s="10" t="s">
        <v>0</v>
      </c>
      <c r="B6" s="11" t="s">
        <v>88</v>
      </c>
      <c r="C6" s="11" t="s">
        <v>1</v>
      </c>
      <c r="D6" s="11" t="s">
        <v>2</v>
      </c>
      <c r="E6" s="11" t="s">
        <v>118</v>
      </c>
      <c r="F6" s="12" t="s">
        <v>89</v>
      </c>
      <c r="G6" s="11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13" t="s">
        <v>11</v>
      </c>
      <c r="O6"/>
    </row>
    <row r="7" spans="1:15" x14ac:dyDescent="0.25">
      <c r="A7" s="53" t="s">
        <v>350</v>
      </c>
      <c r="B7" s="94" t="s">
        <v>193</v>
      </c>
      <c r="C7" s="94" t="s">
        <v>12</v>
      </c>
      <c r="D7" s="49">
        <v>1100000</v>
      </c>
      <c r="E7" s="116">
        <v>1050000</v>
      </c>
      <c r="F7" s="118">
        <v>89</v>
      </c>
      <c r="G7" s="55">
        <v>17.5</v>
      </c>
      <c r="H7" s="55">
        <v>8</v>
      </c>
      <c r="I7" s="55">
        <v>9</v>
      </c>
      <c r="J7" s="55">
        <v>9</v>
      </c>
      <c r="K7" s="55">
        <v>9</v>
      </c>
      <c r="L7" s="55">
        <v>9</v>
      </c>
      <c r="M7" s="55">
        <v>18</v>
      </c>
      <c r="N7" s="55">
        <v>9.5</v>
      </c>
    </row>
    <row r="8" spans="1:15" x14ac:dyDescent="0.25">
      <c r="A8" s="53" t="s">
        <v>427</v>
      </c>
      <c r="B8" s="203" t="s">
        <v>268</v>
      </c>
      <c r="C8" s="94" t="s">
        <v>54</v>
      </c>
      <c r="D8" s="49">
        <v>996500</v>
      </c>
      <c r="E8" s="116">
        <v>800000</v>
      </c>
      <c r="F8" s="118">
        <v>88</v>
      </c>
      <c r="G8" s="55">
        <v>17</v>
      </c>
      <c r="H8" s="55">
        <v>8.5</v>
      </c>
      <c r="I8" s="55">
        <v>8.5</v>
      </c>
      <c r="J8" s="55">
        <v>8.5</v>
      </c>
      <c r="K8" s="55">
        <v>9</v>
      </c>
      <c r="L8" s="55">
        <v>9</v>
      </c>
      <c r="M8" s="55">
        <v>18.5</v>
      </c>
      <c r="N8" s="55">
        <v>9</v>
      </c>
    </row>
    <row r="9" spans="1:15" x14ac:dyDescent="0.25">
      <c r="A9" s="53" t="s">
        <v>480</v>
      </c>
      <c r="B9" s="94" t="s">
        <v>320</v>
      </c>
      <c r="C9" s="94" t="s">
        <v>78</v>
      </c>
      <c r="D9" s="49">
        <v>855500</v>
      </c>
      <c r="E9" s="116">
        <v>700000</v>
      </c>
      <c r="F9" s="118">
        <v>84</v>
      </c>
      <c r="G9" s="55">
        <v>17</v>
      </c>
      <c r="H9" s="55">
        <v>9</v>
      </c>
      <c r="I9" s="55">
        <v>8</v>
      </c>
      <c r="J9" s="55">
        <v>8.5</v>
      </c>
      <c r="K9" s="55">
        <v>8.5</v>
      </c>
      <c r="L9" s="55">
        <v>9</v>
      </c>
      <c r="M9" s="55">
        <v>15.5</v>
      </c>
      <c r="N9" s="55">
        <v>8.5</v>
      </c>
    </row>
    <row r="10" spans="1:15" x14ac:dyDescent="0.25">
      <c r="A10" s="53" t="s">
        <v>464</v>
      </c>
      <c r="B10" s="94" t="s">
        <v>304</v>
      </c>
      <c r="C10" s="94" t="s">
        <v>20</v>
      </c>
      <c r="D10" s="49">
        <v>1613000</v>
      </c>
      <c r="E10" s="116">
        <v>1050000</v>
      </c>
      <c r="F10" s="118">
        <v>83.5</v>
      </c>
      <c r="G10" s="55">
        <v>18</v>
      </c>
      <c r="H10" s="55">
        <v>9</v>
      </c>
      <c r="I10" s="55">
        <v>7.5</v>
      </c>
      <c r="J10" s="55">
        <v>8.5</v>
      </c>
      <c r="K10" s="55">
        <v>8</v>
      </c>
      <c r="L10" s="55">
        <v>9</v>
      </c>
      <c r="M10" s="55">
        <v>15</v>
      </c>
      <c r="N10" s="55">
        <v>8.5</v>
      </c>
    </row>
    <row r="11" spans="1:15" x14ac:dyDescent="0.25">
      <c r="A11" s="53" t="s">
        <v>499</v>
      </c>
      <c r="B11" s="203" t="s">
        <v>339</v>
      </c>
      <c r="C11" s="94" t="s">
        <v>49</v>
      </c>
      <c r="D11" s="49">
        <v>595000</v>
      </c>
      <c r="E11" s="116">
        <v>550000</v>
      </c>
      <c r="F11" s="118">
        <v>83.5</v>
      </c>
      <c r="G11" s="55">
        <v>17</v>
      </c>
      <c r="H11" s="55">
        <v>8.5</v>
      </c>
      <c r="I11" s="55">
        <v>7.5</v>
      </c>
      <c r="J11" s="55">
        <v>8.5</v>
      </c>
      <c r="K11" s="55">
        <v>8.5</v>
      </c>
      <c r="L11" s="55">
        <v>8</v>
      </c>
      <c r="M11" s="55">
        <v>17.5</v>
      </c>
      <c r="N11" s="55">
        <v>8</v>
      </c>
    </row>
    <row r="12" spans="1:15" x14ac:dyDescent="0.25">
      <c r="A12" s="53" t="s">
        <v>375</v>
      </c>
      <c r="B12" s="94" t="s">
        <v>218</v>
      </c>
      <c r="C12" s="94" t="s">
        <v>19</v>
      </c>
      <c r="D12" s="49">
        <v>2192990</v>
      </c>
      <c r="E12" s="116">
        <v>1100000</v>
      </c>
      <c r="F12" s="118">
        <v>83</v>
      </c>
      <c r="G12" s="55">
        <v>15.5</v>
      </c>
      <c r="H12" s="55">
        <v>8</v>
      </c>
      <c r="I12" s="55">
        <v>8.5</v>
      </c>
      <c r="J12" s="55">
        <v>8</v>
      </c>
      <c r="K12" s="55">
        <v>9</v>
      </c>
      <c r="L12" s="55">
        <v>9.5</v>
      </c>
      <c r="M12" s="55">
        <v>17</v>
      </c>
      <c r="N12" s="55">
        <v>7.5</v>
      </c>
    </row>
    <row r="13" spans="1:15" x14ac:dyDescent="0.25">
      <c r="A13" s="53" t="s">
        <v>415</v>
      </c>
      <c r="B13" s="94" t="s">
        <v>256</v>
      </c>
      <c r="C13" s="94" t="s">
        <v>159</v>
      </c>
      <c r="D13" s="49">
        <v>283000</v>
      </c>
      <c r="E13" s="116">
        <v>150000</v>
      </c>
      <c r="F13" s="118">
        <v>80</v>
      </c>
      <c r="G13" s="55">
        <v>16.5</v>
      </c>
      <c r="H13" s="55">
        <v>8</v>
      </c>
      <c r="I13" s="55">
        <v>7.5</v>
      </c>
      <c r="J13" s="55">
        <v>8</v>
      </c>
      <c r="K13" s="55">
        <v>8.5</v>
      </c>
      <c r="L13" s="55">
        <v>8.5</v>
      </c>
      <c r="M13" s="55">
        <v>16</v>
      </c>
      <c r="N13" s="55">
        <v>7</v>
      </c>
    </row>
    <row r="14" spans="1:15" ht="16.5" customHeight="1" x14ac:dyDescent="0.25">
      <c r="A14" s="53" t="s">
        <v>372</v>
      </c>
      <c r="B14" s="203" t="s">
        <v>215</v>
      </c>
      <c r="C14" s="94" t="s">
        <v>27</v>
      </c>
      <c r="D14" s="115">
        <v>2902000</v>
      </c>
      <c r="E14" s="116">
        <v>1050000</v>
      </c>
      <c r="F14" s="118">
        <v>78</v>
      </c>
      <c r="G14" s="55">
        <v>12.4</v>
      </c>
      <c r="H14" s="55">
        <v>6.5</v>
      </c>
      <c r="I14" s="55">
        <v>8</v>
      </c>
      <c r="J14" s="55">
        <v>7</v>
      </c>
      <c r="K14" s="55">
        <v>8</v>
      </c>
      <c r="L14" s="55">
        <v>9</v>
      </c>
      <c r="M14" s="55">
        <v>14.3</v>
      </c>
      <c r="N14" s="55">
        <v>7.5</v>
      </c>
    </row>
    <row r="15" spans="1:15" x14ac:dyDescent="0.25">
      <c r="A15" s="53" t="s">
        <v>482</v>
      </c>
      <c r="B15" s="203" t="s">
        <v>322</v>
      </c>
      <c r="C15" s="94" t="s">
        <v>22</v>
      </c>
      <c r="D15" s="115">
        <v>2939900</v>
      </c>
      <c r="E15" s="116">
        <v>1050000</v>
      </c>
      <c r="F15" s="118">
        <v>78</v>
      </c>
      <c r="G15" s="55">
        <v>14</v>
      </c>
      <c r="H15" s="55">
        <v>7.5</v>
      </c>
      <c r="I15" s="55">
        <v>8.5</v>
      </c>
      <c r="J15" s="55">
        <v>8</v>
      </c>
      <c r="K15" s="55">
        <v>9</v>
      </c>
      <c r="L15" s="55">
        <v>9</v>
      </c>
      <c r="M15" s="55">
        <v>13.5</v>
      </c>
      <c r="N15" s="55">
        <v>8.5</v>
      </c>
    </row>
    <row r="16" spans="1:15" x14ac:dyDescent="0.25">
      <c r="A16" s="53" t="s">
        <v>404</v>
      </c>
      <c r="B16" s="94" t="s">
        <v>245</v>
      </c>
      <c r="C16" s="94" t="s">
        <v>151</v>
      </c>
      <c r="D16" s="115">
        <v>1862000</v>
      </c>
      <c r="E16" s="116">
        <v>400000</v>
      </c>
      <c r="F16" s="118">
        <v>71.5</v>
      </c>
      <c r="G16" s="55">
        <v>11.5</v>
      </c>
      <c r="H16" s="55">
        <v>8.5</v>
      </c>
      <c r="I16" s="55">
        <v>7</v>
      </c>
      <c r="J16" s="55">
        <v>9</v>
      </c>
      <c r="K16" s="55">
        <v>8.5</v>
      </c>
      <c r="L16" s="55">
        <v>9</v>
      </c>
      <c r="M16" s="55">
        <v>9.5</v>
      </c>
      <c r="N16" s="55">
        <v>8.5</v>
      </c>
    </row>
    <row r="17" spans="1:15" x14ac:dyDescent="0.25">
      <c r="A17" s="53" t="s">
        <v>463</v>
      </c>
      <c r="B17" s="94" t="s">
        <v>303</v>
      </c>
      <c r="C17" s="94" t="s">
        <v>30</v>
      </c>
      <c r="D17" s="115">
        <v>339000</v>
      </c>
      <c r="E17" s="116">
        <v>200000</v>
      </c>
      <c r="F17" s="118">
        <v>71</v>
      </c>
      <c r="G17" s="55">
        <v>14.5</v>
      </c>
      <c r="H17" s="55">
        <v>7</v>
      </c>
      <c r="I17" s="55">
        <v>7</v>
      </c>
      <c r="J17" s="55">
        <v>7</v>
      </c>
      <c r="K17" s="55">
        <v>7</v>
      </c>
      <c r="L17" s="55">
        <v>7</v>
      </c>
      <c r="M17" s="55">
        <v>14</v>
      </c>
      <c r="N17" s="55">
        <v>7.5</v>
      </c>
    </row>
    <row r="18" spans="1:15" x14ac:dyDescent="0.25">
      <c r="A18" s="53" t="s">
        <v>475</v>
      </c>
      <c r="B18" s="94" t="s">
        <v>315</v>
      </c>
      <c r="C18" s="94" t="s">
        <v>39</v>
      </c>
      <c r="D18" s="115">
        <v>874940</v>
      </c>
      <c r="E18" s="116">
        <v>400000</v>
      </c>
      <c r="F18" s="118">
        <v>71</v>
      </c>
      <c r="G18" s="55">
        <v>15</v>
      </c>
      <c r="H18" s="55">
        <v>7.5</v>
      </c>
      <c r="I18" s="55">
        <v>7.5</v>
      </c>
      <c r="J18" s="55">
        <v>7</v>
      </c>
      <c r="K18" s="55">
        <v>7.5</v>
      </c>
      <c r="L18" s="55">
        <v>7.5</v>
      </c>
      <c r="M18" s="55">
        <v>12.5</v>
      </c>
      <c r="N18" s="55">
        <v>6.5</v>
      </c>
    </row>
    <row r="19" spans="1:15" s="9" customFormat="1" ht="26.25" x14ac:dyDescent="0.25">
      <c r="A19" s="53" t="s">
        <v>394</v>
      </c>
      <c r="B19" s="94" t="s">
        <v>235</v>
      </c>
      <c r="C19" s="94" t="s">
        <v>24</v>
      </c>
      <c r="D19" s="115">
        <v>3080500</v>
      </c>
      <c r="E19" s="116">
        <v>793000</v>
      </c>
      <c r="F19" s="118">
        <v>68</v>
      </c>
      <c r="G19" s="55">
        <v>11.5</v>
      </c>
      <c r="H19" s="55">
        <v>8</v>
      </c>
      <c r="I19" s="55">
        <v>7.5</v>
      </c>
      <c r="J19" s="55">
        <v>9</v>
      </c>
      <c r="K19" s="55">
        <v>7.5</v>
      </c>
      <c r="L19" s="55">
        <v>8</v>
      </c>
      <c r="M19" s="55">
        <v>8.5</v>
      </c>
      <c r="N19" s="55">
        <v>8</v>
      </c>
      <c r="O19"/>
    </row>
    <row r="20" spans="1:15" s="9" customFormat="1" x14ac:dyDescent="0.25">
      <c r="A20" s="53" t="s">
        <v>486</v>
      </c>
      <c r="B20" s="94" t="s">
        <v>326</v>
      </c>
      <c r="C20" s="94" t="s">
        <v>25</v>
      </c>
      <c r="D20" s="115">
        <v>1400000</v>
      </c>
      <c r="E20" s="116">
        <v>650000</v>
      </c>
      <c r="F20" s="118">
        <v>68</v>
      </c>
      <c r="G20" s="55">
        <v>14</v>
      </c>
      <c r="H20" s="55">
        <v>7.5</v>
      </c>
      <c r="I20" s="55">
        <v>7</v>
      </c>
      <c r="J20" s="55">
        <v>6</v>
      </c>
      <c r="K20" s="55">
        <v>7</v>
      </c>
      <c r="L20" s="55">
        <v>8</v>
      </c>
      <c r="M20" s="55">
        <v>11.5</v>
      </c>
      <c r="N20" s="55">
        <v>7</v>
      </c>
      <c r="O20"/>
    </row>
    <row r="21" spans="1:15" s="9" customFormat="1" x14ac:dyDescent="0.25">
      <c r="A21" s="53" t="s">
        <v>466</v>
      </c>
      <c r="B21" s="94" t="s">
        <v>306</v>
      </c>
      <c r="C21" s="94" t="s">
        <v>176</v>
      </c>
      <c r="D21" s="115">
        <v>1334500</v>
      </c>
      <c r="E21" s="116">
        <v>450000</v>
      </c>
      <c r="F21" s="118">
        <v>67.5</v>
      </c>
      <c r="G21" s="55">
        <v>13.5</v>
      </c>
      <c r="H21" s="55">
        <v>7.5</v>
      </c>
      <c r="I21" s="55">
        <v>7</v>
      </c>
      <c r="J21" s="55">
        <v>6</v>
      </c>
      <c r="K21" s="55">
        <v>8.5</v>
      </c>
      <c r="L21" s="55">
        <v>6.5</v>
      </c>
      <c r="M21" s="55">
        <v>13</v>
      </c>
      <c r="N21" s="55">
        <v>5.5</v>
      </c>
      <c r="O21"/>
    </row>
    <row r="22" spans="1:15" s="9" customFormat="1" x14ac:dyDescent="0.25">
      <c r="A22" s="53" t="s">
        <v>435</v>
      </c>
      <c r="B22" s="94" t="s">
        <v>276</v>
      </c>
      <c r="C22" s="94" t="s">
        <v>168</v>
      </c>
      <c r="D22" s="49">
        <v>866700</v>
      </c>
      <c r="E22" s="116">
        <v>200000</v>
      </c>
      <c r="F22" s="118">
        <v>63</v>
      </c>
      <c r="G22" s="55">
        <v>14</v>
      </c>
      <c r="H22" s="55">
        <v>8</v>
      </c>
      <c r="I22" s="55">
        <v>7</v>
      </c>
      <c r="J22" s="55">
        <v>5.5</v>
      </c>
      <c r="K22" s="55">
        <v>7</v>
      </c>
      <c r="L22" s="55">
        <v>6.5</v>
      </c>
      <c r="M22" s="55">
        <v>10</v>
      </c>
      <c r="N22" s="55">
        <v>5</v>
      </c>
      <c r="O22"/>
    </row>
    <row r="23" spans="1:15" s="9" customFormat="1" x14ac:dyDescent="0.25">
      <c r="A23" s="53" t="s">
        <v>478</v>
      </c>
      <c r="B23" s="203" t="s">
        <v>318</v>
      </c>
      <c r="C23" s="94" t="s">
        <v>182</v>
      </c>
      <c r="D23" s="49">
        <v>1615695</v>
      </c>
      <c r="E23" s="116">
        <v>299000</v>
      </c>
      <c r="F23" s="118">
        <v>62</v>
      </c>
      <c r="G23" s="55">
        <v>11.5</v>
      </c>
      <c r="H23" s="55">
        <v>6.5</v>
      </c>
      <c r="I23" s="55">
        <v>8</v>
      </c>
      <c r="J23" s="55">
        <v>6</v>
      </c>
      <c r="K23" s="55">
        <v>6.5</v>
      </c>
      <c r="L23" s="55">
        <v>7</v>
      </c>
      <c r="M23" s="55">
        <v>10.5</v>
      </c>
      <c r="N23" s="55">
        <v>6</v>
      </c>
      <c r="O23"/>
    </row>
    <row r="24" spans="1:15" s="9" customFormat="1" ht="15.75" thickBot="1" x14ac:dyDescent="0.3">
      <c r="A24" s="82" t="s">
        <v>424</v>
      </c>
      <c r="B24" s="95" t="s">
        <v>265</v>
      </c>
      <c r="C24" s="95" t="s">
        <v>165</v>
      </c>
      <c r="D24" s="84">
        <v>330122</v>
      </c>
      <c r="E24" s="117">
        <v>90000</v>
      </c>
      <c r="F24" s="119">
        <v>60</v>
      </c>
      <c r="G24" s="89">
        <v>9.5</v>
      </c>
      <c r="H24" s="89">
        <v>7.5</v>
      </c>
      <c r="I24" s="89">
        <v>6.5</v>
      </c>
      <c r="J24" s="89">
        <v>7</v>
      </c>
      <c r="K24" s="89">
        <v>7</v>
      </c>
      <c r="L24" s="89">
        <v>8.5</v>
      </c>
      <c r="M24" s="89">
        <v>6</v>
      </c>
      <c r="N24" s="89">
        <v>8</v>
      </c>
      <c r="O24"/>
    </row>
    <row r="25" spans="1:15" s="9" customFormat="1" ht="15.75" thickTop="1" x14ac:dyDescent="0.25">
      <c r="A25" s="120" t="s">
        <v>436</v>
      </c>
      <c r="B25" s="155" t="s">
        <v>277</v>
      </c>
      <c r="C25" s="155" t="s">
        <v>168</v>
      </c>
      <c r="D25" s="122">
        <v>711860</v>
      </c>
      <c r="E25" s="123">
        <v>0</v>
      </c>
      <c r="F25" s="124">
        <v>53</v>
      </c>
      <c r="G25" s="125">
        <v>12.5</v>
      </c>
      <c r="H25" s="125">
        <v>6</v>
      </c>
      <c r="I25" s="125">
        <v>6</v>
      </c>
      <c r="J25" s="125">
        <v>4</v>
      </c>
      <c r="K25" s="125">
        <v>5.5</v>
      </c>
      <c r="L25" s="125">
        <v>6.5</v>
      </c>
      <c r="M25" s="125">
        <v>7.5</v>
      </c>
      <c r="N25" s="125">
        <v>5</v>
      </c>
      <c r="O25"/>
    </row>
    <row r="26" spans="1:15" s="9" customFormat="1" x14ac:dyDescent="0.25">
      <c r="A26" s="126" t="s">
        <v>426</v>
      </c>
      <c r="B26" s="153" t="s">
        <v>267</v>
      </c>
      <c r="C26" s="153" t="s">
        <v>167</v>
      </c>
      <c r="D26" s="128">
        <v>1033000</v>
      </c>
      <c r="E26" s="129">
        <v>0</v>
      </c>
      <c r="F26" s="130">
        <v>48.5</v>
      </c>
      <c r="G26" s="131">
        <v>10.5</v>
      </c>
      <c r="H26" s="131">
        <v>5.5</v>
      </c>
      <c r="I26" s="131">
        <v>4.5</v>
      </c>
      <c r="J26" s="131">
        <v>4.5</v>
      </c>
      <c r="K26" s="131">
        <v>6</v>
      </c>
      <c r="L26" s="131">
        <v>6</v>
      </c>
      <c r="M26" s="131">
        <v>6</v>
      </c>
      <c r="N26" s="131">
        <v>5.5</v>
      </c>
      <c r="O26"/>
    </row>
    <row r="27" spans="1:15" x14ac:dyDescent="0.25">
      <c r="D27" s="1"/>
      <c r="E27" s="1"/>
      <c r="F27" s="1"/>
      <c r="G27" s="1"/>
      <c r="I27" s="1"/>
      <c r="J27" s="1"/>
      <c r="K27" s="1"/>
      <c r="L27" s="1"/>
      <c r="M27" s="1"/>
      <c r="N27" s="1"/>
    </row>
    <row r="28" spans="1:15" ht="14.45" customHeight="1" x14ac:dyDescent="0.25">
      <c r="A28" s="8" t="s">
        <v>516</v>
      </c>
      <c r="D28" s="1"/>
      <c r="E28" s="1"/>
      <c r="F28" s="1"/>
      <c r="G28" s="256" t="s">
        <v>116</v>
      </c>
      <c r="H28" s="256"/>
      <c r="I28" s="256"/>
      <c r="J28" s="256"/>
      <c r="K28" s="256"/>
      <c r="L28" s="256"/>
      <c r="M28" s="256"/>
      <c r="N28" s="256"/>
    </row>
    <row r="29" spans="1:15" ht="25.5" x14ac:dyDescent="0.25">
      <c r="A29" s="10" t="s">
        <v>0</v>
      </c>
      <c r="B29" s="11" t="s">
        <v>88</v>
      </c>
      <c r="C29" s="11" t="s">
        <v>1</v>
      </c>
      <c r="D29" s="11" t="s">
        <v>2</v>
      </c>
      <c r="E29" s="11" t="s">
        <v>118</v>
      </c>
      <c r="F29" s="12" t="s">
        <v>89</v>
      </c>
      <c r="G29" s="11" t="s">
        <v>4</v>
      </c>
      <c r="H29" s="13" t="s">
        <v>5</v>
      </c>
      <c r="I29" s="13" t="s">
        <v>6</v>
      </c>
      <c r="J29" s="13" t="s">
        <v>7</v>
      </c>
      <c r="K29" s="13" t="s">
        <v>8</v>
      </c>
      <c r="L29" s="13" t="s">
        <v>9</v>
      </c>
      <c r="M29" s="13" t="s">
        <v>10</v>
      </c>
      <c r="N29" s="13" t="s">
        <v>11</v>
      </c>
    </row>
    <row r="30" spans="1:15" x14ac:dyDescent="0.25">
      <c r="A30" s="53" t="s">
        <v>422</v>
      </c>
      <c r="B30" s="97" t="s">
        <v>263</v>
      </c>
      <c r="C30" s="94" t="s">
        <v>163</v>
      </c>
      <c r="D30" s="49">
        <v>67950</v>
      </c>
      <c r="E30" s="132">
        <v>67950</v>
      </c>
      <c r="F30" s="118">
        <v>89</v>
      </c>
      <c r="G30" s="51">
        <v>17.5</v>
      </c>
      <c r="H30" s="51">
        <v>9</v>
      </c>
      <c r="I30" s="51">
        <v>8.5</v>
      </c>
      <c r="J30" s="51">
        <v>8.5</v>
      </c>
      <c r="K30" s="51">
        <v>9.5</v>
      </c>
      <c r="L30" s="51">
        <v>9.5</v>
      </c>
      <c r="M30" s="51">
        <v>17.5</v>
      </c>
      <c r="N30" s="51">
        <v>9</v>
      </c>
    </row>
    <row r="31" spans="1:15" x14ac:dyDescent="0.25">
      <c r="A31" s="53" t="s">
        <v>454</v>
      </c>
      <c r="B31" s="94" t="s">
        <v>294</v>
      </c>
      <c r="C31" s="94" t="s">
        <v>173</v>
      </c>
      <c r="D31" s="49">
        <v>241200</v>
      </c>
      <c r="E31" s="132">
        <v>200000</v>
      </c>
      <c r="F31" s="118">
        <v>82</v>
      </c>
      <c r="G31" s="51">
        <v>14</v>
      </c>
      <c r="H31" s="51">
        <v>9</v>
      </c>
      <c r="I31" s="51">
        <v>9</v>
      </c>
      <c r="J31" s="51">
        <v>9</v>
      </c>
      <c r="K31" s="51">
        <v>9</v>
      </c>
      <c r="L31" s="51">
        <v>8.5</v>
      </c>
      <c r="M31" s="51">
        <v>14.5</v>
      </c>
      <c r="N31" s="51">
        <v>9</v>
      </c>
    </row>
    <row r="32" spans="1:15" ht="26.25" x14ac:dyDescent="0.25">
      <c r="A32" s="53" t="s">
        <v>360</v>
      </c>
      <c r="B32" s="94" t="s">
        <v>203</v>
      </c>
      <c r="C32" s="94" t="s">
        <v>69</v>
      </c>
      <c r="D32" s="49">
        <v>471314</v>
      </c>
      <c r="E32" s="132">
        <v>400000</v>
      </c>
      <c r="F32" s="118">
        <v>80</v>
      </c>
      <c r="G32" s="51">
        <v>13.5</v>
      </c>
      <c r="H32" s="51">
        <v>9</v>
      </c>
      <c r="I32" s="51">
        <v>9.5</v>
      </c>
      <c r="J32" s="51">
        <v>9.5</v>
      </c>
      <c r="K32" s="51">
        <v>9</v>
      </c>
      <c r="L32" s="51">
        <v>8.5</v>
      </c>
      <c r="M32" s="51">
        <v>12.5</v>
      </c>
      <c r="N32" s="51">
        <v>8.5</v>
      </c>
    </row>
    <row r="33" spans="1:14" ht="26.25" x14ac:dyDescent="0.25">
      <c r="A33" s="53" t="s">
        <v>447</v>
      </c>
      <c r="B33" s="94" t="s">
        <v>287</v>
      </c>
      <c r="C33" s="94" t="s">
        <v>172</v>
      </c>
      <c r="D33" s="49">
        <v>160000</v>
      </c>
      <c r="E33" s="132">
        <v>150000</v>
      </c>
      <c r="F33" s="118">
        <v>80</v>
      </c>
      <c r="G33" s="51">
        <v>15</v>
      </c>
      <c r="H33" s="51">
        <v>8.5</v>
      </c>
      <c r="I33" s="51">
        <v>8.5</v>
      </c>
      <c r="J33" s="51">
        <v>8.5</v>
      </c>
      <c r="K33" s="51">
        <v>9</v>
      </c>
      <c r="L33" s="51">
        <v>8.5</v>
      </c>
      <c r="M33" s="51">
        <v>14</v>
      </c>
      <c r="N33" s="51">
        <v>8</v>
      </c>
    </row>
    <row r="34" spans="1:14" x14ac:dyDescent="0.25">
      <c r="A34" s="53" t="s">
        <v>474</v>
      </c>
      <c r="B34" s="94" t="s">
        <v>314</v>
      </c>
      <c r="C34" s="94" t="s">
        <v>39</v>
      </c>
      <c r="D34" s="49">
        <v>292250</v>
      </c>
      <c r="E34" s="132">
        <v>250000</v>
      </c>
      <c r="F34" s="118">
        <v>79.5</v>
      </c>
      <c r="G34" s="51">
        <v>13</v>
      </c>
      <c r="H34" s="51">
        <v>8</v>
      </c>
      <c r="I34" s="51">
        <v>8.5</v>
      </c>
      <c r="J34" s="51">
        <v>9</v>
      </c>
      <c r="K34" s="51">
        <v>9</v>
      </c>
      <c r="L34" s="51">
        <v>9.5</v>
      </c>
      <c r="M34" s="51">
        <v>14.5</v>
      </c>
      <c r="N34" s="51">
        <v>8</v>
      </c>
    </row>
    <row r="35" spans="1:14" x14ac:dyDescent="0.25">
      <c r="A35" s="53" t="s">
        <v>399</v>
      </c>
      <c r="B35" s="94" t="s">
        <v>240</v>
      </c>
      <c r="C35" s="94" t="s">
        <v>146</v>
      </c>
      <c r="D35" s="49">
        <v>625900</v>
      </c>
      <c r="E35" s="132">
        <v>500000</v>
      </c>
      <c r="F35" s="118">
        <v>78.5</v>
      </c>
      <c r="G35" s="51">
        <v>13</v>
      </c>
      <c r="H35" s="51">
        <v>9.5</v>
      </c>
      <c r="I35" s="51">
        <v>8.5</v>
      </c>
      <c r="J35" s="51">
        <v>9</v>
      </c>
      <c r="K35" s="51">
        <v>8.5</v>
      </c>
      <c r="L35" s="51">
        <v>8.5</v>
      </c>
      <c r="M35" s="51">
        <v>12.5</v>
      </c>
      <c r="N35" s="51">
        <v>9</v>
      </c>
    </row>
    <row r="36" spans="1:14" x14ac:dyDescent="0.25">
      <c r="A36" s="53" t="s">
        <v>491</v>
      </c>
      <c r="B36" s="94" t="s">
        <v>331</v>
      </c>
      <c r="C36" s="94" t="s">
        <v>44</v>
      </c>
      <c r="D36" s="49">
        <v>517000</v>
      </c>
      <c r="E36" s="132">
        <v>450000</v>
      </c>
      <c r="F36" s="118">
        <v>78.5</v>
      </c>
      <c r="G36" s="51">
        <v>14</v>
      </c>
      <c r="H36" s="51">
        <v>8.5</v>
      </c>
      <c r="I36" s="51">
        <v>8.5</v>
      </c>
      <c r="J36" s="51">
        <v>8</v>
      </c>
      <c r="K36" s="51">
        <v>9</v>
      </c>
      <c r="L36" s="51">
        <v>9.5</v>
      </c>
      <c r="M36" s="51">
        <v>12.5</v>
      </c>
      <c r="N36" s="51">
        <v>8.5</v>
      </c>
    </row>
    <row r="37" spans="1:14" x14ac:dyDescent="0.25">
      <c r="A37" s="53" t="s">
        <v>459</v>
      </c>
      <c r="B37" s="94" t="s">
        <v>299</v>
      </c>
      <c r="C37" s="94" t="s">
        <v>37</v>
      </c>
      <c r="D37" s="49">
        <v>931220</v>
      </c>
      <c r="E37" s="132">
        <v>500000</v>
      </c>
      <c r="F37" s="118">
        <v>75</v>
      </c>
      <c r="G37" s="51">
        <v>13</v>
      </c>
      <c r="H37" s="51">
        <v>8.5</v>
      </c>
      <c r="I37" s="51">
        <v>8</v>
      </c>
      <c r="J37" s="51">
        <v>8</v>
      </c>
      <c r="K37" s="51">
        <v>8.5</v>
      </c>
      <c r="L37" s="51">
        <v>9</v>
      </c>
      <c r="M37" s="51">
        <v>12</v>
      </c>
      <c r="N37" s="51">
        <v>8</v>
      </c>
    </row>
    <row r="38" spans="1:14" x14ac:dyDescent="0.25">
      <c r="A38" s="53" t="s">
        <v>423</v>
      </c>
      <c r="B38" s="94" t="s">
        <v>264</v>
      </c>
      <c r="C38" s="94" t="s">
        <v>164</v>
      </c>
      <c r="D38" s="49">
        <v>742151</v>
      </c>
      <c r="E38" s="132">
        <v>450000</v>
      </c>
      <c r="F38" s="118">
        <v>73.5</v>
      </c>
      <c r="G38" s="51">
        <v>13</v>
      </c>
      <c r="H38" s="51">
        <v>9</v>
      </c>
      <c r="I38" s="51">
        <v>8</v>
      </c>
      <c r="J38" s="51">
        <v>8</v>
      </c>
      <c r="K38" s="51">
        <v>8</v>
      </c>
      <c r="L38" s="51">
        <v>9</v>
      </c>
      <c r="M38" s="51">
        <v>10.5</v>
      </c>
      <c r="N38" s="51">
        <v>8</v>
      </c>
    </row>
    <row r="39" spans="1:14" x14ac:dyDescent="0.25">
      <c r="A39" s="53" t="s">
        <v>363</v>
      </c>
      <c r="B39" s="94" t="s">
        <v>206</v>
      </c>
      <c r="C39" s="94" t="s">
        <v>135</v>
      </c>
      <c r="D39" s="49">
        <v>257800</v>
      </c>
      <c r="E39" s="132">
        <v>150000</v>
      </c>
      <c r="F39" s="118">
        <v>73</v>
      </c>
      <c r="G39" s="51">
        <v>10</v>
      </c>
      <c r="H39" s="51">
        <v>8</v>
      </c>
      <c r="I39" s="51">
        <v>8</v>
      </c>
      <c r="J39" s="51">
        <v>8.5</v>
      </c>
      <c r="K39" s="51">
        <v>9</v>
      </c>
      <c r="L39" s="51">
        <v>9.5</v>
      </c>
      <c r="M39" s="51">
        <v>12</v>
      </c>
      <c r="N39" s="51">
        <v>8</v>
      </c>
    </row>
    <row r="40" spans="1:14" x14ac:dyDescent="0.25">
      <c r="A40" s="53" t="s">
        <v>460</v>
      </c>
      <c r="B40" s="94" t="s">
        <v>300</v>
      </c>
      <c r="C40" s="94" t="s">
        <v>37</v>
      </c>
      <c r="D40" s="49">
        <v>748750</v>
      </c>
      <c r="E40" s="132">
        <v>400000</v>
      </c>
      <c r="F40" s="118">
        <v>73</v>
      </c>
      <c r="G40" s="51">
        <v>13.5</v>
      </c>
      <c r="H40" s="51">
        <v>9</v>
      </c>
      <c r="I40" s="51">
        <v>7.5</v>
      </c>
      <c r="J40" s="51">
        <v>8</v>
      </c>
      <c r="K40" s="51">
        <v>8</v>
      </c>
      <c r="L40" s="51">
        <v>8</v>
      </c>
      <c r="M40" s="51">
        <v>11.5</v>
      </c>
      <c r="N40" s="51">
        <v>7.5</v>
      </c>
    </row>
    <row r="41" spans="1:14" x14ac:dyDescent="0.25">
      <c r="A41" s="53" t="s">
        <v>501</v>
      </c>
      <c r="B41" s="94" t="s">
        <v>341</v>
      </c>
      <c r="C41" s="94" t="s">
        <v>57</v>
      </c>
      <c r="D41" s="49">
        <v>417107</v>
      </c>
      <c r="E41" s="132">
        <v>300000</v>
      </c>
      <c r="F41" s="118">
        <v>71</v>
      </c>
      <c r="G41" s="51">
        <v>12.5</v>
      </c>
      <c r="H41" s="51">
        <v>8.5</v>
      </c>
      <c r="I41" s="51">
        <v>8</v>
      </c>
      <c r="J41" s="51">
        <v>7.5</v>
      </c>
      <c r="K41" s="51">
        <v>8.5</v>
      </c>
      <c r="L41" s="51">
        <v>8</v>
      </c>
      <c r="M41" s="51">
        <v>11</v>
      </c>
      <c r="N41" s="51">
        <v>7</v>
      </c>
    </row>
    <row r="42" spans="1:14" ht="26.25" x14ac:dyDescent="0.25">
      <c r="A42" s="53" t="s">
        <v>442</v>
      </c>
      <c r="B42" s="94" t="s">
        <v>283</v>
      </c>
      <c r="C42" s="94" t="s">
        <v>171</v>
      </c>
      <c r="D42" s="49">
        <v>400349</v>
      </c>
      <c r="E42" s="132">
        <v>100000</v>
      </c>
      <c r="F42" s="118">
        <v>69</v>
      </c>
      <c r="G42" s="51">
        <v>13.5</v>
      </c>
      <c r="H42" s="51">
        <v>7.5</v>
      </c>
      <c r="I42" s="51">
        <v>7</v>
      </c>
      <c r="J42" s="51">
        <v>7</v>
      </c>
      <c r="K42" s="51">
        <v>7</v>
      </c>
      <c r="L42" s="51">
        <v>7.5</v>
      </c>
      <c r="M42" s="51">
        <v>12</v>
      </c>
      <c r="N42" s="51">
        <v>7.5</v>
      </c>
    </row>
    <row r="43" spans="1:14" ht="12.95" customHeight="1" x14ac:dyDescent="0.25">
      <c r="A43" s="53" t="s">
        <v>371</v>
      </c>
      <c r="B43" s="97" t="s">
        <v>214</v>
      </c>
      <c r="C43" s="94" t="s">
        <v>27</v>
      </c>
      <c r="D43" s="49">
        <v>349500</v>
      </c>
      <c r="E43" s="132">
        <v>150000</v>
      </c>
      <c r="F43" s="118">
        <v>68.5</v>
      </c>
      <c r="G43" s="51">
        <v>10.5</v>
      </c>
      <c r="H43" s="51">
        <v>7.5</v>
      </c>
      <c r="I43" s="51">
        <v>8</v>
      </c>
      <c r="J43" s="51">
        <v>8</v>
      </c>
      <c r="K43" s="51">
        <v>8</v>
      </c>
      <c r="L43" s="51">
        <v>8.5</v>
      </c>
      <c r="M43" s="51">
        <v>10</v>
      </c>
      <c r="N43" s="51">
        <v>8</v>
      </c>
    </row>
    <row r="44" spans="1:14" x14ac:dyDescent="0.25">
      <c r="A44" s="53" t="s">
        <v>484</v>
      </c>
      <c r="B44" s="94" t="s">
        <v>324</v>
      </c>
      <c r="C44" s="94" t="s">
        <v>80</v>
      </c>
      <c r="D44" s="49">
        <v>515100</v>
      </c>
      <c r="E44" s="132">
        <v>250000</v>
      </c>
      <c r="F44" s="118">
        <v>68</v>
      </c>
      <c r="G44" s="51">
        <v>12</v>
      </c>
      <c r="H44" s="51">
        <v>7.5</v>
      </c>
      <c r="I44" s="51">
        <v>7</v>
      </c>
      <c r="J44" s="51">
        <v>7</v>
      </c>
      <c r="K44" s="51">
        <v>7</v>
      </c>
      <c r="L44" s="51">
        <v>7.5</v>
      </c>
      <c r="M44" s="51">
        <v>12</v>
      </c>
      <c r="N44" s="51">
        <v>8</v>
      </c>
    </row>
    <row r="45" spans="1:14" x14ac:dyDescent="0.25">
      <c r="A45" s="53" t="s">
        <v>397</v>
      </c>
      <c r="B45" s="94" t="s">
        <v>238</v>
      </c>
      <c r="C45" s="94" t="s">
        <v>16</v>
      </c>
      <c r="D45" s="49">
        <v>676950</v>
      </c>
      <c r="E45" s="132">
        <v>250000</v>
      </c>
      <c r="F45" s="118">
        <v>67.5</v>
      </c>
      <c r="G45" s="51">
        <v>11</v>
      </c>
      <c r="H45" s="51">
        <v>6.5</v>
      </c>
      <c r="I45" s="51">
        <v>7</v>
      </c>
      <c r="J45" s="51">
        <v>7.5</v>
      </c>
      <c r="K45" s="51">
        <v>7</v>
      </c>
      <c r="L45" s="51">
        <v>10</v>
      </c>
      <c r="M45" s="51">
        <v>10</v>
      </c>
      <c r="N45" s="51">
        <v>8.5</v>
      </c>
    </row>
    <row r="46" spans="1:14" x14ac:dyDescent="0.25">
      <c r="A46" s="53" t="s">
        <v>483</v>
      </c>
      <c r="B46" s="94" t="s">
        <v>323</v>
      </c>
      <c r="C46" s="94" t="s">
        <v>42</v>
      </c>
      <c r="D46" s="49">
        <v>762300</v>
      </c>
      <c r="E46" s="132">
        <v>80000</v>
      </c>
      <c r="F46" s="118">
        <v>62.5</v>
      </c>
      <c r="G46" s="51">
        <v>14.5</v>
      </c>
      <c r="H46" s="51">
        <v>8</v>
      </c>
      <c r="I46" s="51">
        <v>7</v>
      </c>
      <c r="J46" s="51">
        <v>4.5</v>
      </c>
      <c r="K46" s="51">
        <v>6.5</v>
      </c>
      <c r="L46" s="51">
        <v>8</v>
      </c>
      <c r="M46" s="51">
        <v>8.5</v>
      </c>
      <c r="N46" s="51">
        <v>5.5</v>
      </c>
    </row>
    <row r="47" spans="1:14" ht="12.6" customHeight="1" x14ac:dyDescent="0.25">
      <c r="A47" s="53" t="s">
        <v>396</v>
      </c>
      <c r="B47" s="94" t="s">
        <v>237</v>
      </c>
      <c r="C47" s="94" t="s">
        <v>145</v>
      </c>
      <c r="D47" s="49">
        <v>214460</v>
      </c>
      <c r="E47" s="132">
        <v>60000</v>
      </c>
      <c r="F47" s="118">
        <v>62</v>
      </c>
      <c r="G47" s="51">
        <v>12</v>
      </c>
      <c r="H47" s="51">
        <v>7</v>
      </c>
      <c r="I47" s="51">
        <v>7</v>
      </c>
      <c r="J47" s="51">
        <v>6</v>
      </c>
      <c r="K47" s="51">
        <v>6.5</v>
      </c>
      <c r="L47" s="51">
        <v>6.5</v>
      </c>
      <c r="M47" s="51">
        <v>11</v>
      </c>
      <c r="N47" s="51">
        <v>6</v>
      </c>
    </row>
    <row r="48" spans="1:14" x14ac:dyDescent="0.25">
      <c r="A48" s="53" t="s">
        <v>374</v>
      </c>
      <c r="B48" s="94" t="s">
        <v>217</v>
      </c>
      <c r="C48" s="94" t="s">
        <v>85</v>
      </c>
      <c r="D48" s="49">
        <v>1989000</v>
      </c>
      <c r="E48" s="132">
        <v>400000</v>
      </c>
      <c r="F48" s="118">
        <v>61.5</v>
      </c>
      <c r="G48" s="51">
        <v>13</v>
      </c>
      <c r="H48" s="51">
        <v>7</v>
      </c>
      <c r="I48" s="51">
        <v>7</v>
      </c>
      <c r="J48" s="51">
        <v>6</v>
      </c>
      <c r="K48" s="51">
        <v>7</v>
      </c>
      <c r="L48" s="51">
        <v>6</v>
      </c>
      <c r="M48" s="51">
        <v>8.5</v>
      </c>
      <c r="N48" s="51">
        <v>7</v>
      </c>
    </row>
    <row r="49" spans="1:15" x14ac:dyDescent="0.25">
      <c r="A49" s="53" t="s">
        <v>379</v>
      </c>
      <c r="B49" s="97" t="s">
        <v>221</v>
      </c>
      <c r="C49" s="94" t="s">
        <v>33</v>
      </c>
      <c r="D49" s="49">
        <v>734000</v>
      </c>
      <c r="E49" s="132">
        <v>200000</v>
      </c>
      <c r="F49" s="118">
        <v>61.5</v>
      </c>
      <c r="G49" s="51">
        <v>11.5</v>
      </c>
      <c r="H49" s="51">
        <v>6.5</v>
      </c>
      <c r="I49" s="51">
        <v>6.5</v>
      </c>
      <c r="J49" s="51">
        <v>6</v>
      </c>
      <c r="K49" s="51">
        <v>7</v>
      </c>
      <c r="L49" s="51">
        <v>6.5</v>
      </c>
      <c r="M49" s="51">
        <v>12</v>
      </c>
      <c r="N49" s="51">
        <v>5.5</v>
      </c>
    </row>
    <row r="50" spans="1:15" ht="15.6" customHeight="1" thickBot="1" x14ac:dyDescent="0.3">
      <c r="A50" s="82" t="s">
        <v>416</v>
      </c>
      <c r="B50" s="95" t="s">
        <v>257</v>
      </c>
      <c r="C50" s="95" t="s">
        <v>160</v>
      </c>
      <c r="D50" s="84">
        <v>165000</v>
      </c>
      <c r="E50" s="138">
        <v>60000</v>
      </c>
      <c r="F50" s="119">
        <v>61</v>
      </c>
      <c r="G50" s="87">
        <v>10</v>
      </c>
      <c r="H50" s="87">
        <v>6.5</v>
      </c>
      <c r="I50" s="87">
        <v>6.5</v>
      </c>
      <c r="J50" s="87">
        <v>6.5</v>
      </c>
      <c r="K50" s="87">
        <v>7</v>
      </c>
      <c r="L50" s="87">
        <v>7.5</v>
      </c>
      <c r="M50" s="87">
        <v>10</v>
      </c>
      <c r="N50" s="87">
        <v>7</v>
      </c>
    </row>
    <row r="51" spans="1:15" ht="15.75" thickTop="1" x14ac:dyDescent="0.25">
      <c r="A51" s="120" t="s">
        <v>380</v>
      </c>
      <c r="B51" s="151" t="s">
        <v>222</v>
      </c>
      <c r="C51" s="155" t="s">
        <v>33</v>
      </c>
      <c r="D51" s="136">
        <v>192000</v>
      </c>
      <c r="E51" s="137">
        <v>0</v>
      </c>
      <c r="F51" s="124">
        <v>59</v>
      </c>
      <c r="G51" s="125">
        <v>10</v>
      </c>
      <c r="H51" s="125">
        <v>6</v>
      </c>
      <c r="I51" s="125">
        <v>6.5</v>
      </c>
      <c r="J51" s="125">
        <v>6</v>
      </c>
      <c r="K51" s="125">
        <v>6.5</v>
      </c>
      <c r="L51" s="125">
        <v>6.5</v>
      </c>
      <c r="M51" s="125">
        <v>12</v>
      </c>
      <c r="N51" s="125">
        <v>5.5</v>
      </c>
    </row>
    <row r="52" spans="1:15" x14ac:dyDescent="0.25">
      <c r="A52" s="126" t="s">
        <v>400</v>
      </c>
      <c r="B52" s="153" t="s">
        <v>241</v>
      </c>
      <c r="C52" s="153" t="s">
        <v>147</v>
      </c>
      <c r="D52" s="128">
        <v>128550</v>
      </c>
      <c r="E52" s="134">
        <v>0</v>
      </c>
      <c r="F52" s="130">
        <v>59</v>
      </c>
      <c r="G52" s="131">
        <v>10.5</v>
      </c>
      <c r="H52" s="131">
        <v>6</v>
      </c>
      <c r="I52" s="131">
        <v>6</v>
      </c>
      <c r="J52" s="131">
        <v>7</v>
      </c>
      <c r="K52" s="131">
        <v>6.5</v>
      </c>
      <c r="L52" s="131">
        <v>7</v>
      </c>
      <c r="M52" s="131">
        <v>10.5</v>
      </c>
      <c r="N52" s="131">
        <v>5.5</v>
      </c>
    </row>
    <row r="53" spans="1:15" x14ac:dyDescent="0.25">
      <c r="A53" s="126" t="s">
        <v>429</v>
      </c>
      <c r="B53" s="172" t="s">
        <v>270</v>
      </c>
      <c r="C53" s="153" t="s">
        <v>35</v>
      </c>
      <c r="D53" s="128">
        <v>215700</v>
      </c>
      <c r="E53" s="134">
        <v>0</v>
      </c>
      <c r="F53" s="130">
        <v>59</v>
      </c>
      <c r="G53" s="131">
        <v>11</v>
      </c>
      <c r="H53" s="131">
        <v>6</v>
      </c>
      <c r="I53" s="131">
        <v>7</v>
      </c>
      <c r="J53" s="131">
        <v>7</v>
      </c>
      <c r="K53" s="131">
        <v>6</v>
      </c>
      <c r="L53" s="131">
        <v>5.5</v>
      </c>
      <c r="M53" s="131">
        <v>9</v>
      </c>
      <c r="N53" s="131">
        <v>7.5</v>
      </c>
    </row>
    <row r="54" spans="1:15" x14ac:dyDescent="0.25">
      <c r="A54" s="126" t="s">
        <v>461</v>
      </c>
      <c r="B54" s="153" t="s">
        <v>301</v>
      </c>
      <c r="C54" s="153" t="s">
        <v>37</v>
      </c>
      <c r="D54" s="128">
        <v>1071500</v>
      </c>
      <c r="E54" s="134">
        <v>0</v>
      </c>
      <c r="F54" s="130">
        <v>58.5</v>
      </c>
      <c r="G54" s="131">
        <v>10</v>
      </c>
      <c r="H54" s="131">
        <v>6.5</v>
      </c>
      <c r="I54" s="131">
        <v>7</v>
      </c>
      <c r="J54" s="131">
        <v>7</v>
      </c>
      <c r="K54" s="131">
        <v>6.5</v>
      </c>
      <c r="L54" s="131">
        <v>6</v>
      </c>
      <c r="M54" s="131">
        <v>8.5</v>
      </c>
      <c r="N54" s="131">
        <v>7</v>
      </c>
    </row>
    <row r="55" spans="1:15" x14ac:dyDescent="0.25">
      <c r="A55" s="126" t="s">
        <v>487</v>
      </c>
      <c r="B55" s="153" t="s">
        <v>327</v>
      </c>
      <c r="C55" s="153" t="s">
        <v>25</v>
      </c>
      <c r="D55" s="128">
        <v>150000</v>
      </c>
      <c r="E55" s="134">
        <v>0</v>
      </c>
      <c r="F55" s="130">
        <v>58</v>
      </c>
      <c r="G55" s="131">
        <v>10</v>
      </c>
      <c r="H55" s="131">
        <v>5</v>
      </c>
      <c r="I55" s="131">
        <v>6</v>
      </c>
      <c r="J55" s="131">
        <v>6.5</v>
      </c>
      <c r="K55" s="131">
        <v>5.5</v>
      </c>
      <c r="L55" s="131">
        <v>6</v>
      </c>
      <c r="M55" s="131">
        <v>12.5</v>
      </c>
      <c r="N55" s="131">
        <v>6.5</v>
      </c>
    </row>
    <row r="56" spans="1:15" x14ac:dyDescent="0.25">
      <c r="A56" s="126" t="s">
        <v>348</v>
      </c>
      <c r="B56" s="153" t="s">
        <v>192</v>
      </c>
      <c r="C56" s="153" t="s">
        <v>74</v>
      </c>
      <c r="D56" s="128">
        <v>590000</v>
      </c>
      <c r="E56" s="134">
        <v>0</v>
      </c>
      <c r="F56" s="130">
        <v>56</v>
      </c>
      <c r="G56" s="131">
        <v>8</v>
      </c>
      <c r="H56" s="131">
        <v>7</v>
      </c>
      <c r="I56" s="131">
        <v>6</v>
      </c>
      <c r="J56" s="131">
        <v>6.5</v>
      </c>
      <c r="K56" s="131">
        <v>6.5</v>
      </c>
      <c r="L56" s="131">
        <v>6.5</v>
      </c>
      <c r="M56" s="131">
        <v>9</v>
      </c>
      <c r="N56" s="131">
        <v>6.5</v>
      </c>
    </row>
    <row r="57" spans="1:15" ht="26.25" x14ac:dyDescent="0.25">
      <c r="A57" s="126" t="s">
        <v>446</v>
      </c>
      <c r="B57" s="153" t="s">
        <v>286</v>
      </c>
      <c r="C57" s="153" t="s">
        <v>172</v>
      </c>
      <c r="D57" s="128">
        <v>145000</v>
      </c>
      <c r="E57" s="134">
        <v>0</v>
      </c>
      <c r="F57" s="130">
        <v>54.5</v>
      </c>
      <c r="G57" s="131">
        <v>8</v>
      </c>
      <c r="H57" s="131">
        <v>6</v>
      </c>
      <c r="I57" s="131">
        <v>6</v>
      </c>
      <c r="J57" s="131">
        <v>7.5</v>
      </c>
      <c r="K57" s="131">
        <v>6.5</v>
      </c>
      <c r="L57" s="131">
        <v>6</v>
      </c>
      <c r="M57" s="131">
        <v>8</v>
      </c>
      <c r="N57" s="131">
        <v>6.5</v>
      </c>
    </row>
    <row r="58" spans="1:15" ht="26.25" x14ac:dyDescent="0.25">
      <c r="A58" s="126" t="s">
        <v>361</v>
      </c>
      <c r="B58" s="153" t="s">
        <v>204</v>
      </c>
      <c r="C58" s="153" t="s">
        <v>133</v>
      </c>
      <c r="D58" s="128">
        <v>659000</v>
      </c>
      <c r="E58" s="134">
        <v>0</v>
      </c>
      <c r="F58" s="130">
        <v>51.5</v>
      </c>
      <c r="G58" s="131">
        <v>6</v>
      </c>
      <c r="H58" s="131">
        <v>6</v>
      </c>
      <c r="I58" s="131">
        <v>6</v>
      </c>
      <c r="J58" s="131">
        <v>6.5</v>
      </c>
      <c r="K58" s="131">
        <v>5.5</v>
      </c>
      <c r="L58" s="131">
        <v>7</v>
      </c>
      <c r="M58" s="131">
        <v>8</v>
      </c>
      <c r="N58" s="131">
        <v>6.5</v>
      </c>
    </row>
    <row r="59" spans="1:15" ht="14.45" customHeight="1" x14ac:dyDescent="0.25">
      <c r="A59" s="126" t="s">
        <v>440</v>
      </c>
      <c r="B59" s="153" t="s">
        <v>281</v>
      </c>
      <c r="C59" s="153" t="s">
        <v>170</v>
      </c>
      <c r="D59" s="128">
        <v>600000</v>
      </c>
      <c r="E59" s="134">
        <v>0</v>
      </c>
      <c r="F59" s="130">
        <v>46.5</v>
      </c>
      <c r="G59" s="131">
        <v>9</v>
      </c>
      <c r="H59" s="131">
        <v>5.5</v>
      </c>
      <c r="I59" s="131">
        <v>6</v>
      </c>
      <c r="J59" s="131">
        <v>5</v>
      </c>
      <c r="K59" s="131">
        <v>5.5</v>
      </c>
      <c r="L59" s="131">
        <v>5.5</v>
      </c>
      <c r="M59" s="131">
        <v>4.5</v>
      </c>
      <c r="N59" s="131">
        <v>5.5</v>
      </c>
    </row>
    <row r="60" spans="1:15" x14ac:dyDescent="0.25">
      <c r="D60" s="1"/>
      <c r="E60" s="1"/>
      <c r="F60" s="1"/>
      <c r="G60" s="1"/>
      <c r="I60" s="1"/>
      <c r="J60" s="1"/>
      <c r="K60" s="1"/>
      <c r="L60" s="1"/>
      <c r="M60" s="1"/>
      <c r="N60" s="1"/>
    </row>
    <row r="61" spans="1:15" ht="14.45" customHeight="1" x14ac:dyDescent="0.25">
      <c r="A61" s="8" t="s">
        <v>517</v>
      </c>
      <c r="D61" s="1"/>
      <c r="E61" s="1"/>
      <c r="F61" s="1"/>
      <c r="G61" s="256" t="s">
        <v>116</v>
      </c>
      <c r="H61" s="256"/>
      <c r="I61" s="256"/>
      <c r="J61" s="256"/>
      <c r="K61" s="256"/>
      <c r="L61" s="256"/>
      <c r="M61" s="256"/>
      <c r="N61" s="256"/>
    </row>
    <row r="62" spans="1:15" ht="25.5" x14ac:dyDescent="0.25">
      <c r="A62" s="10" t="s">
        <v>0</v>
      </c>
      <c r="B62" s="11" t="s">
        <v>88</v>
      </c>
      <c r="C62" s="11" t="s">
        <v>1</v>
      </c>
      <c r="D62" s="11" t="s">
        <v>2</v>
      </c>
      <c r="E62" s="11" t="s">
        <v>118</v>
      </c>
      <c r="F62" s="12" t="s">
        <v>89</v>
      </c>
      <c r="G62" s="11" t="s">
        <v>4</v>
      </c>
      <c r="H62" s="13" t="s">
        <v>5</v>
      </c>
      <c r="I62" s="13" t="s">
        <v>6</v>
      </c>
      <c r="J62" s="13" t="s">
        <v>7</v>
      </c>
      <c r="K62" s="13" t="s">
        <v>8</v>
      </c>
      <c r="L62" s="13" t="s">
        <v>9</v>
      </c>
      <c r="M62" s="13" t="s">
        <v>10</v>
      </c>
      <c r="N62" s="13" t="s">
        <v>11</v>
      </c>
    </row>
    <row r="63" spans="1:15" s="9" customFormat="1" x14ac:dyDescent="0.25">
      <c r="A63" s="53" t="s">
        <v>386</v>
      </c>
      <c r="B63" s="94" t="s">
        <v>228</v>
      </c>
      <c r="C63" s="94" t="s">
        <v>141</v>
      </c>
      <c r="D63" s="49">
        <v>962750</v>
      </c>
      <c r="E63" s="140">
        <v>700000</v>
      </c>
      <c r="F63" s="118">
        <v>82</v>
      </c>
      <c r="G63" s="55">
        <v>13.5</v>
      </c>
      <c r="H63" s="55">
        <v>9.5</v>
      </c>
      <c r="I63" s="55">
        <v>9.5</v>
      </c>
      <c r="J63" s="55">
        <v>9</v>
      </c>
      <c r="K63" s="55">
        <v>9</v>
      </c>
      <c r="L63" s="55">
        <v>9.5</v>
      </c>
      <c r="M63" s="55">
        <v>12.5</v>
      </c>
      <c r="N63" s="55">
        <v>9.5</v>
      </c>
      <c r="O63"/>
    </row>
    <row r="64" spans="1:15" s="9" customFormat="1" x14ac:dyDescent="0.25">
      <c r="A64" s="53" t="s">
        <v>347</v>
      </c>
      <c r="B64" s="94" t="s">
        <v>191</v>
      </c>
      <c r="C64" s="94" t="s">
        <v>74</v>
      </c>
      <c r="D64" s="49">
        <v>750000</v>
      </c>
      <c r="E64" s="140">
        <v>350000</v>
      </c>
      <c r="F64" s="118">
        <v>70</v>
      </c>
      <c r="G64" s="55">
        <v>14</v>
      </c>
      <c r="H64" s="55">
        <v>7.5</v>
      </c>
      <c r="I64" s="55">
        <v>6.5</v>
      </c>
      <c r="J64" s="55">
        <v>6</v>
      </c>
      <c r="K64" s="55">
        <v>7</v>
      </c>
      <c r="L64" s="55">
        <v>7.5</v>
      </c>
      <c r="M64" s="55">
        <v>14</v>
      </c>
      <c r="N64" s="55">
        <v>7.5</v>
      </c>
      <c r="O64"/>
    </row>
    <row r="65" spans="1:15" s="9" customFormat="1" x14ac:dyDescent="0.25">
      <c r="A65" s="53" t="s">
        <v>498</v>
      </c>
      <c r="B65" s="94" t="s">
        <v>338</v>
      </c>
      <c r="C65" s="94" t="s">
        <v>63</v>
      </c>
      <c r="D65" s="49">
        <v>1005700</v>
      </c>
      <c r="E65" s="140">
        <v>150000</v>
      </c>
      <c r="F65" s="118">
        <v>63</v>
      </c>
      <c r="G65" s="55">
        <v>10.5</v>
      </c>
      <c r="H65" s="55">
        <v>7</v>
      </c>
      <c r="I65" s="55">
        <v>7.5</v>
      </c>
      <c r="J65" s="55">
        <v>7.5</v>
      </c>
      <c r="K65" s="55">
        <v>7.5</v>
      </c>
      <c r="L65" s="55">
        <v>8.5</v>
      </c>
      <c r="M65" s="55">
        <v>7</v>
      </c>
      <c r="N65" s="55">
        <v>7.5</v>
      </c>
      <c r="O65"/>
    </row>
    <row r="66" spans="1:15" x14ac:dyDescent="0.25">
      <c r="D66" s="1"/>
      <c r="E66" s="1"/>
      <c r="F66" s="1"/>
      <c r="G66" s="1"/>
      <c r="I66" s="1"/>
      <c r="J66" s="1"/>
      <c r="K66" s="1"/>
      <c r="L66" s="1"/>
      <c r="M66" s="1"/>
      <c r="N66" s="1"/>
    </row>
    <row r="67" spans="1:15" ht="14.45" customHeight="1" x14ac:dyDescent="0.25">
      <c r="A67" s="8" t="s">
        <v>518</v>
      </c>
      <c r="D67" s="1"/>
      <c r="E67" s="1"/>
      <c r="F67" s="1"/>
      <c r="G67" s="256" t="s">
        <v>116</v>
      </c>
      <c r="H67" s="256"/>
      <c r="I67" s="256"/>
      <c r="J67" s="256"/>
      <c r="K67" s="256"/>
      <c r="L67" s="256"/>
      <c r="M67" s="256"/>
      <c r="N67" s="256"/>
    </row>
    <row r="68" spans="1:15" ht="25.5" x14ac:dyDescent="0.25">
      <c r="A68" s="10" t="s">
        <v>0</v>
      </c>
      <c r="B68" s="11" t="s">
        <v>88</v>
      </c>
      <c r="C68" s="11" t="s">
        <v>1</v>
      </c>
      <c r="D68" s="11" t="s">
        <v>2</v>
      </c>
      <c r="E68" s="11" t="s">
        <v>118</v>
      </c>
      <c r="F68" s="12" t="s">
        <v>89</v>
      </c>
      <c r="G68" s="11" t="s">
        <v>4</v>
      </c>
      <c r="H68" s="13" t="s">
        <v>5</v>
      </c>
      <c r="I68" s="13" t="s">
        <v>6</v>
      </c>
      <c r="J68" s="13" t="s">
        <v>7</v>
      </c>
      <c r="K68" s="13" t="s">
        <v>8</v>
      </c>
      <c r="L68" s="13" t="s">
        <v>9</v>
      </c>
      <c r="M68" s="13" t="s">
        <v>10</v>
      </c>
      <c r="N68" s="13" t="s">
        <v>11</v>
      </c>
    </row>
    <row r="69" spans="1:15" s="9" customFormat="1" x14ac:dyDescent="0.25">
      <c r="A69" s="53" t="s">
        <v>428</v>
      </c>
      <c r="B69" s="94" t="s">
        <v>269</v>
      </c>
      <c r="C69" s="94" t="s">
        <v>54</v>
      </c>
      <c r="D69" s="49">
        <v>512000</v>
      </c>
      <c r="E69" s="140">
        <v>450000</v>
      </c>
      <c r="F69" s="118">
        <v>91</v>
      </c>
      <c r="G69" s="55">
        <v>18</v>
      </c>
      <c r="H69" s="55">
        <v>10</v>
      </c>
      <c r="I69" s="55">
        <v>9</v>
      </c>
      <c r="J69" s="55">
        <v>8</v>
      </c>
      <c r="K69" s="55">
        <v>9.5</v>
      </c>
      <c r="L69" s="55">
        <v>9</v>
      </c>
      <c r="M69" s="55">
        <v>18.5</v>
      </c>
      <c r="N69" s="55">
        <v>9</v>
      </c>
      <c r="O69"/>
    </row>
    <row r="70" spans="1:15" x14ac:dyDescent="0.25">
      <c r="A70" s="53" t="s">
        <v>376</v>
      </c>
      <c r="B70" s="97" t="s">
        <v>219</v>
      </c>
      <c r="C70" s="94" t="s">
        <v>19</v>
      </c>
      <c r="D70" s="49">
        <v>689000</v>
      </c>
      <c r="E70" s="140">
        <v>500000</v>
      </c>
      <c r="F70" s="118">
        <v>85.5</v>
      </c>
      <c r="G70" s="55">
        <v>16.5</v>
      </c>
      <c r="H70" s="55">
        <v>9.5</v>
      </c>
      <c r="I70" s="55">
        <v>9</v>
      </c>
      <c r="J70" s="55">
        <v>8.5</v>
      </c>
      <c r="K70" s="55">
        <v>8.5</v>
      </c>
      <c r="L70" s="55">
        <v>9</v>
      </c>
      <c r="M70" s="55">
        <v>15.5</v>
      </c>
      <c r="N70" s="55">
        <v>9</v>
      </c>
    </row>
    <row r="71" spans="1:15" x14ac:dyDescent="0.25">
      <c r="A71" s="53" t="s">
        <v>369</v>
      </c>
      <c r="B71" s="94" t="s">
        <v>212</v>
      </c>
      <c r="C71" s="94" t="s">
        <v>46</v>
      </c>
      <c r="D71" s="49">
        <v>1495000</v>
      </c>
      <c r="E71" s="140">
        <v>950000</v>
      </c>
      <c r="F71" s="118">
        <v>85</v>
      </c>
      <c r="G71" s="55">
        <v>17.5</v>
      </c>
      <c r="H71" s="55">
        <v>9</v>
      </c>
      <c r="I71" s="55">
        <v>8.5</v>
      </c>
      <c r="J71" s="55">
        <v>8.5</v>
      </c>
      <c r="K71" s="55">
        <v>8.5</v>
      </c>
      <c r="L71" s="55">
        <v>9</v>
      </c>
      <c r="M71" s="55">
        <v>16.5</v>
      </c>
      <c r="N71" s="55">
        <v>7.5</v>
      </c>
    </row>
    <row r="72" spans="1:15" x14ac:dyDescent="0.25">
      <c r="A72" s="53" t="s">
        <v>349</v>
      </c>
      <c r="B72" s="94" t="s">
        <v>47</v>
      </c>
      <c r="C72" s="204" t="s">
        <v>12</v>
      </c>
      <c r="D72" s="49">
        <v>700000</v>
      </c>
      <c r="E72" s="140">
        <v>600000</v>
      </c>
      <c r="F72" s="118">
        <v>84.5</v>
      </c>
      <c r="G72" s="55">
        <v>17.5</v>
      </c>
      <c r="H72" s="55">
        <v>8.5</v>
      </c>
      <c r="I72" s="55">
        <v>8</v>
      </c>
      <c r="J72" s="55">
        <v>8</v>
      </c>
      <c r="K72" s="55">
        <v>8</v>
      </c>
      <c r="L72" s="55">
        <v>8.5</v>
      </c>
      <c r="M72" s="55">
        <v>17.5</v>
      </c>
      <c r="N72" s="55">
        <v>8.5</v>
      </c>
    </row>
    <row r="73" spans="1:15" ht="15.75" thickBot="1" x14ac:dyDescent="0.3">
      <c r="A73" s="82" t="s">
        <v>481</v>
      </c>
      <c r="B73" s="98" t="s">
        <v>321</v>
      </c>
      <c r="C73" s="95" t="s">
        <v>22</v>
      </c>
      <c r="D73" s="84">
        <v>2291430</v>
      </c>
      <c r="E73" s="141">
        <v>700000</v>
      </c>
      <c r="F73" s="119">
        <v>69.5</v>
      </c>
      <c r="G73" s="89">
        <v>11</v>
      </c>
      <c r="H73" s="89">
        <v>7</v>
      </c>
      <c r="I73" s="89">
        <v>7.5</v>
      </c>
      <c r="J73" s="89">
        <v>8.5</v>
      </c>
      <c r="K73" s="89">
        <v>7.5</v>
      </c>
      <c r="L73" s="89">
        <v>10</v>
      </c>
      <c r="M73" s="89">
        <v>10.5</v>
      </c>
      <c r="N73" s="89">
        <v>7.5</v>
      </c>
    </row>
    <row r="74" spans="1:15" ht="27" thickTop="1" x14ac:dyDescent="0.25">
      <c r="A74" s="120" t="s">
        <v>471</v>
      </c>
      <c r="B74" s="151" t="s">
        <v>311</v>
      </c>
      <c r="C74" s="155" t="s">
        <v>82</v>
      </c>
      <c r="D74" s="122">
        <v>2109000</v>
      </c>
      <c r="E74" s="164">
        <v>0</v>
      </c>
      <c r="F74" s="124">
        <v>58.5</v>
      </c>
      <c r="G74" s="125">
        <v>9.5</v>
      </c>
      <c r="H74" s="125">
        <v>7</v>
      </c>
      <c r="I74" s="125">
        <v>6.5</v>
      </c>
      <c r="J74" s="125">
        <v>6</v>
      </c>
      <c r="K74" s="125">
        <v>6.5</v>
      </c>
      <c r="L74" s="125">
        <v>8</v>
      </c>
      <c r="M74" s="125">
        <v>8.5</v>
      </c>
      <c r="N74" s="125">
        <v>6.5</v>
      </c>
    </row>
    <row r="75" spans="1:15" x14ac:dyDescent="0.25">
      <c r="D75" s="1"/>
      <c r="E75" s="1"/>
      <c r="F75" s="1"/>
      <c r="G75" s="1"/>
      <c r="I75" s="1"/>
      <c r="J75" s="1"/>
      <c r="K75" s="1"/>
      <c r="L75" s="1"/>
      <c r="M75" s="1"/>
      <c r="N75" s="1"/>
    </row>
    <row r="76" spans="1:15" x14ac:dyDescent="0.25">
      <c r="D76" s="1"/>
      <c r="E76" s="1"/>
      <c r="F76" s="1"/>
      <c r="G76" s="1"/>
      <c r="I76" s="1"/>
      <c r="J76" s="1"/>
      <c r="K76" s="1"/>
      <c r="L76" s="1"/>
      <c r="M76" s="1"/>
      <c r="N76" s="1"/>
    </row>
    <row r="77" spans="1:15" x14ac:dyDescent="0.25">
      <c r="D77" s="1"/>
      <c r="E77" s="1"/>
      <c r="F77" s="1"/>
      <c r="G77" s="1"/>
      <c r="I77" s="1"/>
      <c r="J77" s="1"/>
      <c r="K77" s="1"/>
      <c r="L77" s="1"/>
      <c r="M77" s="1"/>
      <c r="N77" s="1"/>
    </row>
    <row r="78" spans="1:15" x14ac:dyDescent="0.25">
      <c r="D78" s="1"/>
      <c r="E78" s="1"/>
      <c r="F78" s="1"/>
      <c r="G78" s="1"/>
      <c r="I78" s="1"/>
      <c r="J78" s="1"/>
      <c r="K78" s="1"/>
      <c r="L78" s="1"/>
      <c r="M78" s="1"/>
      <c r="N78" s="1"/>
    </row>
    <row r="79" spans="1:15" x14ac:dyDescent="0.25">
      <c r="D79" s="1"/>
      <c r="E79" s="1"/>
      <c r="F79" s="1"/>
      <c r="G79" s="1"/>
      <c r="I79" s="1"/>
      <c r="J79" s="1"/>
      <c r="K79" s="1"/>
      <c r="L79" s="1"/>
      <c r="M79" s="1"/>
      <c r="N79" s="1"/>
    </row>
    <row r="80" spans="1:15" x14ac:dyDescent="0.25">
      <c r="D80" s="1"/>
      <c r="E80" s="1"/>
      <c r="F80" s="1"/>
      <c r="G80" s="1"/>
      <c r="I80" s="1"/>
      <c r="J80" s="1"/>
      <c r="K80" s="1"/>
      <c r="L80" s="1"/>
      <c r="M80" s="1"/>
      <c r="N80" s="1"/>
    </row>
    <row r="81" spans="4:15" x14ac:dyDescent="0.25">
      <c r="D81" s="1"/>
      <c r="E81" s="1"/>
      <c r="F81" s="1"/>
      <c r="G81" s="1"/>
      <c r="I81" s="1"/>
      <c r="J81" s="1"/>
      <c r="K81" s="1"/>
      <c r="L81" s="1"/>
      <c r="M81" s="1"/>
      <c r="N81" s="1"/>
    </row>
    <row r="82" spans="4:15" s="9" customFormat="1" x14ac:dyDescent="0.25">
      <c r="O82"/>
    </row>
    <row r="83" spans="4:15" x14ac:dyDescent="0.25">
      <c r="D83" s="1"/>
      <c r="E83" s="1"/>
      <c r="F83" s="1"/>
      <c r="G83" s="1"/>
      <c r="I83" s="1"/>
      <c r="J83" s="1"/>
      <c r="K83" s="1"/>
      <c r="L83" s="1"/>
      <c r="M83" s="1"/>
      <c r="N83" s="1"/>
    </row>
    <row r="84" spans="4:15" x14ac:dyDescent="0.25">
      <c r="D84" s="1"/>
      <c r="E84" s="1"/>
      <c r="F84" s="1"/>
      <c r="G84" s="1"/>
      <c r="I84" s="1"/>
      <c r="J84" s="1"/>
      <c r="K84" s="1"/>
      <c r="L84" s="1"/>
      <c r="M84" s="1"/>
      <c r="N84" s="1"/>
    </row>
    <row r="85" spans="4:15" x14ac:dyDescent="0.25">
      <c r="D85" s="1"/>
      <c r="E85" s="1"/>
      <c r="F85" s="1"/>
      <c r="G85" s="1"/>
      <c r="I85" s="1"/>
      <c r="J85" s="1"/>
      <c r="K85" s="1"/>
      <c r="L85" s="1"/>
      <c r="M85" s="1"/>
      <c r="N85" s="1"/>
    </row>
    <row r="86" spans="4:15" x14ac:dyDescent="0.25">
      <c r="D86" s="1"/>
      <c r="E86" s="1"/>
      <c r="F86" s="1"/>
      <c r="G86" s="1"/>
      <c r="I86" s="1"/>
      <c r="J86" s="1"/>
      <c r="K86" s="1"/>
      <c r="L86" s="1"/>
      <c r="M86" s="1"/>
      <c r="N86" s="1"/>
    </row>
    <row r="87" spans="4:15" x14ac:dyDescent="0.25">
      <c r="D87" s="1"/>
      <c r="E87" s="1"/>
      <c r="F87" s="1"/>
      <c r="G87" s="1"/>
      <c r="I87" s="1"/>
      <c r="J87" s="1"/>
      <c r="K87" s="1"/>
      <c r="L87" s="1"/>
      <c r="M87" s="1"/>
      <c r="N87" s="1"/>
    </row>
    <row r="88" spans="4:15" x14ac:dyDescent="0.25">
      <c r="D88" s="1"/>
      <c r="E88" s="1"/>
      <c r="F88" s="1"/>
      <c r="G88" s="1"/>
      <c r="I88" s="1"/>
      <c r="J88" s="1"/>
      <c r="K88" s="1"/>
      <c r="L88" s="1"/>
      <c r="M88" s="1"/>
      <c r="N88" s="1"/>
    </row>
    <row r="89" spans="4:15" x14ac:dyDescent="0.25">
      <c r="D89" s="1"/>
      <c r="E89" s="1"/>
      <c r="F89" s="1"/>
      <c r="G89" s="1"/>
      <c r="I89" s="1"/>
      <c r="J89" s="1"/>
      <c r="K89" s="1"/>
      <c r="L89" s="1"/>
      <c r="M89" s="1"/>
      <c r="N89" s="1"/>
    </row>
    <row r="90" spans="4:15" x14ac:dyDescent="0.25">
      <c r="D90" s="1"/>
      <c r="E90" s="1"/>
      <c r="F90" s="1"/>
      <c r="G90" s="1"/>
      <c r="I90" s="1"/>
      <c r="J90" s="1"/>
      <c r="K90" s="1"/>
      <c r="L90" s="1"/>
      <c r="M90" s="1"/>
      <c r="N90" s="1"/>
    </row>
    <row r="91" spans="4:15" x14ac:dyDescent="0.25">
      <c r="D91" s="1"/>
      <c r="E91" s="1"/>
      <c r="F91" s="1"/>
      <c r="G91" s="1"/>
      <c r="I91" s="1"/>
      <c r="J91" s="1"/>
      <c r="K91" s="1"/>
      <c r="L91" s="1"/>
      <c r="M91" s="1"/>
      <c r="N91" s="1"/>
    </row>
    <row r="92" spans="4:15" x14ac:dyDescent="0.25">
      <c r="D92" s="1"/>
      <c r="E92" s="1"/>
      <c r="F92" s="1"/>
      <c r="G92" s="1"/>
      <c r="I92" s="1"/>
      <c r="J92" s="1"/>
      <c r="K92" s="1"/>
      <c r="L92" s="1"/>
      <c r="M92" s="1"/>
      <c r="N92" s="1"/>
    </row>
    <row r="93" spans="4:15" x14ac:dyDescent="0.25">
      <c r="D93" s="1"/>
      <c r="E93" s="1"/>
      <c r="F93" s="1"/>
      <c r="G93" s="1"/>
      <c r="I93" s="1"/>
      <c r="J93" s="1"/>
      <c r="K93" s="1"/>
      <c r="L93" s="1"/>
      <c r="M93" s="1"/>
      <c r="N93" s="1"/>
    </row>
    <row r="94" spans="4:15" x14ac:dyDescent="0.25">
      <c r="D94" s="1"/>
      <c r="E94" s="1"/>
      <c r="F94" s="1"/>
      <c r="G94" s="1"/>
      <c r="I94" s="1"/>
      <c r="J94" s="1"/>
      <c r="K94" s="1"/>
      <c r="L94" s="1"/>
      <c r="M94" s="1"/>
      <c r="N94" s="1"/>
    </row>
    <row r="95" spans="4:15" x14ac:dyDescent="0.25">
      <c r="D95" s="1"/>
      <c r="E95" s="1"/>
      <c r="F95" s="1"/>
      <c r="G95" s="1"/>
      <c r="I95" s="1"/>
      <c r="J95" s="1"/>
      <c r="K95" s="1"/>
      <c r="L95" s="1"/>
      <c r="M95" s="1"/>
      <c r="N95" s="1"/>
    </row>
    <row r="96" spans="4:15" x14ac:dyDescent="0.25">
      <c r="D96" s="1"/>
      <c r="E96" s="1"/>
      <c r="F96" s="1"/>
      <c r="G96" s="1"/>
      <c r="I96" s="1"/>
      <c r="J96" s="1"/>
      <c r="K96" s="1"/>
      <c r="L96" s="1"/>
      <c r="M96" s="1"/>
      <c r="N96" s="1"/>
    </row>
    <row r="97" spans="4:14" x14ac:dyDescent="0.25">
      <c r="D97" s="1"/>
      <c r="E97" s="1"/>
      <c r="F97" s="1"/>
      <c r="G97" s="1"/>
      <c r="I97" s="1"/>
      <c r="J97" s="1"/>
      <c r="K97" s="1"/>
      <c r="L97" s="1"/>
      <c r="M97" s="1"/>
      <c r="N97" s="1"/>
    </row>
    <row r="98" spans="4:14" x14ac:dyDescent="0.25">
      <c r="D98" s="1"/>
      <c r="E98" s="1"/>
      <c r="F98" s="1"/>
      <c r="G98" s="1"/>
      <c r="I98" s="1"/>
      <c r="J98" s="1"/>
      <c r="K98" s="1"/>
      <c r="L98" s="1"/>
      <c r="M98" s="1"/>
      <c r="N98" s="1"/>
    </row>
  </sheetData>
  <sheetProtection algorithmName="SHA-512" hashValue="7EKAn+C2OGrJO0rl7fjCTjq5O839fur1RQn2sh9OwwLgJNqMQULkHzf+dJDRIj7QU9XXlw27D+qUZ1msEENqNA==" saltValue="XPSC3YgiHiHvi56Zlnzc7g==" spinCount="100000" sheet="1" objects="1" scenarios="1"/>
  <mergeCells count="5">
    <mergeCell ref="A3:B3"/>
    <mergeCell ref="G67:N67"/>
    <mergeCell ref="G61:N61"/>
    <mergeCell ref="G28:N28"/>
    <mergeCell ref="G5:N5"/>
  </mergeCells>
  <conditionalFormatting sqref="A7:N24">
    <cfRule type="expression" dxfId="185" priority="5">
      <formula>MOD(ROW(),2)=0</formula>
    </cfRule>
  </conditionalFormatting>
  <conditionalFormatting sqref="A30:N50">
    <cfRule type="expression" dxfId="184" priority="4">
      <formula>MOD(ROW(),2)=0</formula>
    </cfRule>
  </conditionalFormatting>
  <conditionalFormatting sqref="A63:N65">
    <cfRule type="expression" dxfId="183" priority="3">
      <formula>MOD(ROW(),2)=0</formula>
    </cfRule>
  </conditionalFormatting>
  <conditionalFormatting sqref="A69:N73">
    <cfRule type="expression" dxfId="182" priority="1">
      <formula>MOD(ROW(),2)=0</formula>
    </cfRule>
  </conditionalFormatting>
  <hyperlinks>
    <hyperlink ref="C72" r:id="rId1" xr:uid="{0E7142F4-AC93-4062-84E2-C307FA8DA123}"/>
  </hyperlinks>
  <pageMargins left="0.70866141732283472" right="0.70866141732283472" top="0.78740157480314965" bottom="0.78740157480314965" header="0.31496062992125984" footer="0.31496062992125984"/>
  <pageSetup paperSize="9" scale="70" fitToHeight="0" orientation="landscape" r:id="rId2"/>
  <headerFooter>
    <oddHeader>&amp;LTanec a nonverbální divadlo&amp;RNPO výzva č. 0315/2023 Rozvoj kompetencí pracovníků KKS: projekty mezinárodní umělecké a odborné spolupráce v ČR</oddHeader>
    <oddFooter>&amp;C&amp;P</oddFooter>
  </headerFooter>
  <drawing r:id="rId3"/>
  <tableParts count="4">
    <tablePart r:id="rId4"/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45DCF-12BB-4744-9628-2986ED8DB7E2}">
  <sheetPr>
    <pageSetUpPr fitToPage="1"/>
  </sheetPr>
  <dimension ref="A1:O76"/>
  <sheetViews>
    <sheetView showGridLines="0" zoomScale="90" zoomScaleNormal="90" workbookViewId="0">
      <selection activeCell="A20" sqref="A20:XFD20"/>
    </sheetView>
  </sheetViews>
  <sheetFormatPr defaultColWidth="8.7109375" defaultRowHeight="15" x14ac:dyDescent="0.25"/>
  <cols>
    <col min="1" max="1" width="11.140625" style="1" customWidth="1"/>
    <col min="2" max="2" width="49.140625" style="2" customWidth="1"/>
    <col min="3" max="3" width="36.42578125" style="2" customWidth="1"/>
    <col min="4" max="4" width="14.85546875" style="2" customWidth="1"/>
    <col min="5" max="5" width="14.42578125" style="2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8" customWidth="1"/>
    <col min="15" max="15" width="5.42578125" bestFit="1" customWidth="1"/>
    <col min="16" max="16384" width="8.7109375" style="1"/>
  </cols>
  <sheetData>
    <row r="1" spans="1:15" x14ac:dyDescent="0.25">
      <c r="D1" s="1"/>
      <c r="E1" s="1"/>
      <c r="F1" s="1"/>
      <c r="G1" s="4"/>
      <c r="H1" s="5"/>
      <c r="I1" s="6"/>
      <c r="J1" s="6"/>
      <c r="K1" s="6"/>
      <c r="L1" s="6"/>
      <c r="M1" s="6"/>
      <c r="N1" s="6"/>
    </row>
    <row r="2" spans="1:15" x14ac:dyDescent="0.25">
      <c r="A2" s="22" t="s">
        <v>125</v>
      </c>
      <c r="B2" s="63"/>
      <c r="D2" s="1"/>
      <c r="E2" s="1"/>
      <c r="F2" s="1"/>
      <c r="G2" s="4"/>
      <c r="H2" s="5"/>
      <c r="I2" s="6"/>
      <c r="J2" s="6"/>
      <c r="K2" s="6"/>
      <c r="L2" s="6"/>
      <c r="M2" s="6"/>
      <c r="N2" s="6"/>
    </row>
    <row r="3" spans="1:15" x14ac:dyDescent="0.25">
      <c r="A3" s="252" t="s">
        <v>115</v>
      </c>
      <c r="B3" s="252"/>
      <c r="D3" s="1"/>
      <c r="E3" s="1"/>
      <c r="F3" s="1"/>
      <c r="G3" s="4"/>
      <c r="H3" s="5"/>
      <c r="I3" s="6"/>
      <c r="J3" s="1"/>
      <c r="K3" s="1"/>
      <c r="L3" s="1"/>
      <c r="M3" s="1"/>
      <c r="N3" s="1"/>
    </row>
    <row r="4" spans="1:15" x14ac:dyDescent="0.25">
      <c r="A4" s="7"/>
      <c r="B4" s="64"/>
      <c r="D4" s="1"/>
      <c r="E4" s="1"/>
      <c r="F4" s="1"/>
      <c r="G4" s="4"/>
      <c r="H4" s="5"/>
      <c r="I4" s="6"/>
      <c r="J4" s="1"/>
      <c r="K4" s="1"/>
      <c r="L4" s="1"/>
      <c r="M4" s="1"/>
      <c r="N4" s="1"/>
    </row>
    <row r="5" spans="1:15" ht="14.45" customHeight="1" x14ac:dyDescent="0.25">
      <c r="A5" s="8" t="s">
        <v>123</v>
      </c>
      <c r="D5" s="200">
        <f>SUM(D7:D24,Tabulka1819810162232[Požadovaná dotace],D33:D41,Tabulka1819814182434[Požadovaná dotace])</f>
        <v>40810040</v>
      </c>
      <c r="E5" s="250">
        <f>SUM(E7:E19,E33:E39,E45:E48)</f>
        <v>16250000</v>
      </c>
      <c r="F5" s="23"/>
      <c r="G5" s="256" t="s">
        <v>116</v>
      </c>
      <c r="H5" s="256"/>
      <c r="I5" s="256"/>
      <c r="J5" s="256"/>
      <c r="K5" s="256"/>
      <c r="L5" s="256"/>
      <c r="M5" s="256"/>
      <c r="N5" s="256"/>
    </row>
    <row r="6" spans="1:15" s="9" customFormat="1" ht="25.5" x14ac:dyDescent="0.25">
      <c r="A6" s="10" t="s">
        <v>0</v>
      </c>
      <c r="B6" s="11" t="s">
        <v>88</v>
      </c>
      <c r="C6" s="11" t="s">
        <v>1</v>
      </c>
      <c r="D6" s="11" t="s">
        <v>2</v>
      </c>
      <c r="E6" s="11" t="s">
        <v>118</v>
      </c>
      <c r="F6" s="12" t="s">
        <v>89</v>
      </c>
      <c r="G6" s="11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13" t="s">
        <v>11</v>
      </c>
      <c r="O6"/>
    </row>
    <row r="7" spans="1:15" x14ac:dyDescent="0.25">
      <c r="A7" s="53" t="s">
        <v>433</v>
      </c>
      <c r="B7" s="94" t="s">
        <v>274</v>
      </c>
      <c r="C7" s="94" t="s">
        <v>14</v>
      </c>
      <c r="D7" s="49">
        <v>3201129</v>
      </c>
      <c r="E7" s="50">
        <v>3000000</v>
      </c>
      <c r="F7" s="171">
        <v>81.5</v>
      </c>
      <c r="G7" s="55">
        <v>14.5</v>
      </c>
      <c r="H7" s="55">
        <v>8</v>
      </c>
      <c r="I7" s="55">
        <v>8</v>
      </c>
      <c r="J7" s="55">
        <v>8</v>
      </c>
      <c r="K7" s="55">
        <v>8.5</v>
      </c>
      <c r="L7" s="55">
        <v>9</v>
      </c>
      <c r="M7" s="55">
        <v>16.5</v>
      </c>
      <c r="N7" s="55">
        <v>9</v>
      </c>
    </row>
    <row r="8" spans="1:15" x14ac:dyDescent="0.25">
      <c r="A8" s="53" t="s">
        <v>457</v>
      </c>
      <c r="B8" s="94" t="s">
        <v>297</v>
      </c>
      <c r="C8" s="94" t="s">
        <v>175</v>
      </c>
      <c r="D8" s="49">
        <v>965686</v>
      </c>
      <c r="E8" s="50">
        <v>890000</v>
      </c>
      <c r="F8" s="118">
        <v>77</v>
      </c>
      <c r="G8" s="55">
        <v>17</v>
      </c>
      <c r="H8" s="55">
        <v>7</v>
      </c>
      <c r="I8" s="55">
        <v>8</v>
      </c>
      <c r="J8" s="55">
        <v>8</v>
      </c>
      <c r="K8" s="55">
        <v>7</v>
      </c>
      <c r="L8" s="55">
        <v>7.5</v>
      </c>
      <c r="M8" s="55">
        <v>15</v>
      </c>
      <c r="N8" s="55">
        <v>7.5</v>
      </c>
    </row>
    <row r="9" spans="1:15" x14ac:dyDescent="0.25">
      <c r="A9" s="53" t="s">
        <v>431</v>
      </c>
      <c r="B9" s="97" t="s">
        <v>272</v>
      </c>
      <c r="C9" s="94" t="s">
        <v>56</v>
      </c>
      <c r="D9" s="49">
        <v>501000</v>
      </c>
      <c r="E9" s="50">
        <v>400000</v>
      </c>
      <c r="F9" s="118">
        <v>76</v>
      </c>
      <c r="G9" s="55">
        <v>16.5</v>
      </c>
      <c r="H9" s="55">
        <v>7.5</v>
      </c>
      <c r="I9" s="55">
        <v>7</v>
      </c>
      <c r="J9" s="55">
        <v>5.5</v>
      </c>
      <c r="K9" s="55">
        <v>7</v>
      </c>
      <c r="L9" s="55">
        <v>8</v>
      </c>
      <c r="M9" s="55">
        <v>16.5</v>
      </c>
      <c r="N9" s="55">
        <v>8</v>
      </c>
    </row>
    <row r="10" spans="1:15" ht="15" customHeight="1" x14ac:dyDescent="0.25">
      <c r="A10" s="53" t="s">
        <v>393</v>
      </c>
      <c r="B10" s="97" t="s">
        <v>53</v>
      </c>
      <c r="C10" s="94" t="s">
        <v>34</v>
      </c>
      <c r="D10" s="49">
        <v>1300000</v>
      </c>
      <c r="E10" s="50">
        <v>1000000</v>
      </c>
      <c r="F10" s="118">
        <v>75.5</v>
      </c>
      <c r="G10" s="55">
        <v>14</v>
      </c>
      <c r="H10" s="55">
        <v>6</v>
      </c>
      <c r="I10" s="55">
        <v>7.5</v>
      </c>
      <c r="J10" s="55">
        <v>7.5</v>
      </c>
      <c r="K10" s="55">
        <v>7.5</v>
      </c>
      <c r="L10" s="55">
        <v>9</v>
      </c>
      <c r="M10" s="55">
        <v>17</v>
      </c>
      <c r="N10" s="55">
        <v>7</v>
      </c>
    </row>
    <row r="11" spans="1:15" x14ac:dyDescent="0.25">
      <c r="A11" s="53" t="s">
        <v>453</v>
      </c>
      <c r="B11" s="97" t="s">
        <v>293</v>
      </c>
      <c r="C11" s="94" t="s">
        <v>18</v>
      </c>
      <c r="D11" s="49">
        <v>2840000</v>
      </c>
      <c r="E11" s="50">
        <v>2250000</v>
      </c>
      <c r="F11" s="118">
        <v>75</v>
      </c>
      <c r="G11" s="55">
        <v>14</v>
      </c>
      <c r="H11" s="55">
        <v>6.5</v>
      </c>
      <c r="I11" s="55">
        <v>7</v>
      </c>
      <c r="J11" s="55">
        <v>8</v>
      </c>
      <c r="K11" s="55">
        <v>8.5</v>
      </c>
      <c r="L11" s="55">
        <v>10</v>
      </c>
      <c r="M11" s="55">
        <v>13</v>
      </c>
      <c r="N11" s="55">
        <v>8</v>
      </c>
    </row>
    <row r="12" spans="1:15" x14ac:dyDescent="0.25">
      <c r="A12" s="53" t="s">
        <v>358</v>
      </c>
      <c r="B12" s="94" t="s">
        <v>201</v>
      </c>
      <c r="C12" s="94" t="s">
        <v>131</v>
      </c>
      <c r="D12" s="49">
        <v>470000</v>
      </c>
      <c r="E12" s="50">
        <v>400000</v>
      </c>
      <c r="F12" s="118">
        <v>73.5</v>
      </c>
      <c r="G12" s="55">
        <v>15.5</v>
      </c>
      <c r="H12" s="55">
        <v>7.5</v>
      </c>
      <c r="I12" s="55">
        <v>7</v>
      </c>
      <c r="J12" s="55">
        <v>6</v>
      </c>
      <c r="K12" s="55">
        <v>8</v>
      </c>
      <c r="L12" s="55">
        <v>6.5</v>
      </c>
      <c r="M12" s="55">
        <v>15.5</v>
      </c>
      <c r="N12" s="55">
        <v>7.5</v>
      </c>
    </row>
    <row r="13" spans="1:15" x14ac:dyDescent="0.25">
      <c r="A13" s="53" t="s">
        <v>366</v>
      </c>
      <c r="B13" s="97" t="s">
        <v>209</v>
      </c>
      <c r="C13" s="94" t="s">
        <v>76</v>
      </c>
      <c r="D13" s="49">
        <v>639000</v>
      </c>
      <c r="E13" s="50">
        <v>500000</v>
      </c>
      <c r="F13" s="118">
        <v>69.5</v>
      </c>
      <c r="G13" s="55">
        <v>16.5</v>
      </c>
      <c r="H13" s="55">
        <v>7</v>
      </c>
      <c r="I13" s="55">
        <v>7</v>
      </c>
      <c r="J13" s="55">
        <v>6</v>
      </c>
      <c r="K13" s="55">
        <v>7</v>
      </c>
      <c r="L13" s="55">
        <v>7.5</v>
      </c>
      <c r="M13" s="55">
        <v>13</v>
      </c>
      <c r="N13" s="55">
        <v>5.5</v>
      </c>
    </row>
    <row r="14" spans="1:15" x14ac:dyDescent="0.25">
      <c r="A14" s="53" t="s">
        <v>476</v>
      </c>
      <c r="B14" s="94" t="s">
        <v>316</v>
      </c>
      <c r="C14" s="94" t="s">
        <v>181</v>
      </c>
      <c r="D14" s="49">
        <v>338000</v>
      </c>
      <c r="E14" s="50">
        <v>250000</v>
      </c>
      <c r="F14" s="118">
        <v>68.5</v>
      </c>
      <c r="G14" s="55">
        <v>15</v>
      </c>
      <c r="H14" s="55">
        <v>7</v>
      </c>
      <c r="I14" s="55">
        <v>7</v>
      </c>
      <c r="J14" s="55">
        <v>5</v>
      </c>
      <c r="K14" s="55">
        <v>7</v>
      </c>
      <c r="L14" s="55">
        <v>7.5</v>
      </c>
      <c r="M14" s="55">
        <v>13.5</v>
      </c>
      <c r="N14" s="55">
        <v>6.5</v>
      </c>
    </row>
    <row r="15" spans="1:15" x14ac:dyDescent="0.25">
      <c r="A15" s="53" t="s">
        <v>505</v>
      </c>
      <c r="B15" s="94" t="s">
        <v>504</v>
      </c>
      <c r="C15" s="94" t="s">
        <v>58</v>
      </c>
      <c r="D15" s="49">
        <v>1307000</v>
      </c>
      <c r="E15" s="50">
        <v>800000</v>
      </c>
      <c r="F15" s="118">
        <v>68</v>
      </c>
      <c r="G15" s="55">
        <v>14</v>
      </c>
      <c r="H15" s="55">
        <v>6.5</v>
      </c>
      <c r="I15" s="55">
        <v>7</v>
      </c>
      <c r="J15" s="55">
        <v>7.5</v>
      </c>
      <c r="K15" s="55">
        <v>8.5</v>
      </c>
      <c r="L15" s="55">
        <v>8</v>
      </c>
      <c r="M15" s="55">
        <v>12.5</v>
      </c>
      <c r="N15" s="55">
        <v>4</v>
      </c>
    </row>
    <row r="16" spans="1:15" ht="26.25" customHeight="1" x14ac:dyDescent="0.25">
      <c r="A16" s="53" t="s">
        <v>432</v>
      </c>
      <c r="B16" s="94" t="s">
        <v>273</v>
      </c>
      <c r="C16" s="94" t="s">
        <v>72</v>
      </c>
      <c r="D16" s="49">
        <v>937972</v>
      </c>
      <c r="E16" s="50">
        <v>450000</v>
      </c>
      <c r="F16" s="118">
        <v>66</v>
      </c>
      <c r="G16" s="55">
        <v>14</v>
      </c>
      <c r="H16" s="55">
        <v>6</v>
      </c>
      <c r="I16" s="55">
        <v>7</v>
      </c>
      <c r="J16" s="55">
        <v>7</v>
      </c>
      <c r="K16" s="55">
        <v>6</v>
      </c>
      <c r="L16" s="55">
        <v>7</v>
      </c>
      <c r="M16" s="55">
        <v>15.5</v>
      </c>
      <c r="N16" s="55">
        <v>3.5</v>
      </c>
    </row>
    <row r="17" spans="1:15" x14ac:dyDescent="0.25">
      <c r="A17" s="170" t="s">
        <v>451</v>
      </c>
      <c r="B17" s="94" t="s">
        <v>291</v>
      </c>
      <c r="C17" s="94" t="s">
        <v>55</v>
      </c>
      <c r="D17" s="49">
        <v>4329850</v>
      </c>
      <c r="E17" s="50">
        <v>1300000</v>
      </c>
      <c r="F17" s="118">
        <v>63.5</v>
      </c>
      <c r="G17" s="55">
        <v>12.5</v>
      </c>
      <c r="H17" s="55">
        <v>7.5</v>
      </c>
      <c r="I17" s="55">
        <v>7.5</v>
      </c>
      <c r="J17" s="55">
        <v>6.5</v>
      </c>
      <c r="K17" s="55">
        <v>8</v>
      </c>
      <c r="L17" s="55">
        <v>8</v>
      </c>
      <c r="M17" s="55">
        <v>8.5</v>
      </c>
      <c r="N17" s="55">
        <v>5</v>
      </c>
    </row>
    <row r="18" spans="1:15" x14ac:dyDescent="0.25">
      <c r="A18" s="53" t="s">
        <v>410</v>
      </c>
      <c r="B18" s="94" t="s">
        <v>251</v>
      </c>
      <c r="C18" s="94" t="s">
        <v>155</v>
      </c>
      <c r="D18" s="49">
        <v>1655000</v>
      </c>
      <c r="E18" s="50">
        <v>400000</v>
      </c>
      <c r="F18" s="118">
        <v>61.5</v>
      </c>
      <c r="G18" s="55">
        <v>13</v>
      </c>
      <c r="H18" s="55">
        <v>7</v>
      </c>
      <c r="I18" s="55">
        <v>7.5</v>
      </c>
      <c r="J18" s="55">
        <v>5.5</v>
      </c>
      <c r="K18" s="55">
        <v>7.5</v>
      </c>
      <c r="L18" s="55">
        <v>8</v>
      </c>
      <c r="M18" s="55">
        <v>8.5</v>
      </c>
      <c r="N18" s="55">
        <v>4.5</v>
      </c>
    </row>
    <row r="19" spans="1:15" x14ac:dyDescent="0.25">
      <c r="A19" s="53" t="s">
        <v>490</v>
      </c>
      <c r="B19" s="94" t="s">
        <v>330</v>
      </c>
      <c r="C19" s="94" t="s">
        <v>38</v>
      </c>
      <c r="D19" s="49">
        <v>575535</v>
      </c>
      <c r="E19" s="50">
        <v>350000</v>
      </c>
      <c r="F19" s="118">
        <v>61.5</v>
      </c>
      <c r="G19" s="55">
        <v>10.5</v>
      </c>
      <c r="H19" s="55">
        <v>6.5</v>
      </c>
      <c r="I19" s="55">
        <v>6.5</v>
      </c>
      <c r="J19" s="55">
        <v>7.5</v>
      </c>
      <c r="K19" s="55">
        <v>7</v>
      </c>
      <c r="L19" s="55">
        <v>8</v>
      </c>
      <c r="M19" s="55">
        <v>12</v>
      </c>
      <c r="N19" s="55">
        <v>3.5</v>
      </c>
    </row>
    <row r="20" spans="1:15" x14ac:dyDescent="0.25">
      <c r="A20" s="120" t="s">
        <v>365</v>
      </c>
      <c r="B20" s="155" t="s">
        <v>208</v>
      </c>
      <c r="C20" s="155" t="s">
        <v>76</v>
      </c>
      <c r="D20" s="122">
        <v>395000</v>
      </c>
      <c r="E20" s="164">
        <v>0</v>
      </c>
      <c r="F20" s="124">
        <v>58.5</v>
      </c>
      <c r="G20" s="125">
        <v>10.5</v>
      </c>
      <c r="H20" s="125">
        <v>5</v>
      </c>
      <c r="I20" s="125">
        <v>6.5</v>
      </c>
      <c r="J20" s="125">
        <v>6</v>
      </c>
      <c r="K20" s="125">
        <v>6.5</v>
      </c>
      <c r="L20" s="125">
        <v>7</v>
      </c>
      <c r="M20" s="125">
        <v>11.5</v>
      </c>
      <c r="N20" s="125">
        <v>5.5</v>
      </c>
    </row>
    <row r="21" spans="1:15" x14ac:dyDescent="0.25">
      <c r="A21" s="126" t="s">
        <v>398</v>
      </c>
      <c r="B21" s="153" t="s">
        <v>239</v>
      </c>
      <c r="C21" s="153" t="s">
        <v>83</v>
      </c>
      <c r="D21" s="128">
        <v>800000</v>
      </c>
      <c r="E21" s="167">
        <v>0</v>
      </c>
      <c r="F21" s="130">
        <v>57.5</v>
      </c>
      <c r="G21" s="131">
        <v>8</v>
      </c>
      <c r="H21" s="131">
        <v>6</v>
      </c>
      <c r="I21" s="131">
        <v>5.5</v>
      </c>
      <c r="J21" s="131">
        <v>5.5</v>
      </c>
      <c r="K21" s="131">
        <v>5.5</v>
      </c>
      <c r="L21" s="131">
        <v>6.5</v>
      </c>
      <c r="M21" s="131">
        <v>14</v>
      </c>
      <c r="N21" s="131">
        <v>6.5</v>
      </c>
    </row>
    <row r="22" spans="1:15" ht="26.25" x14ac:dyDescent="0.25">
      <c r="A22" s="126" t="s">
        <v>441</v>
      </c>
      <c r="B22" s="153" t="s">
        <v>282</v>
      </c>
      <c r="C22" s="153" t="s">
        <v>60</v>
      </c>
      <c r="D22" s="128">
        <v>1183000</v>
      </c>
      <c r="E22" s="167">
        <v>0</v>
      </c>
      <c r="F22" s="130">
        <v>55.5</v>
      </c>
      <c r="G22" s="131">
        <v>10.5</v>
      </c>
      <c r="H22" s="131">
        <v>6</v>
      </c>
      <c r="I22" s="131">
        <v>6</v>
      </c>
      <c r="J22" s="131">
        <v>6</v>
      </c>
      <c r="K22" s="131">
        <v>5.5</v>
      </c>
      <c r="L22" s="131">
        <v>5.5</v>
      </c>
      <c r="M22" s="131">
        <v>10</v>
      </c>
      <c r="N22" s="131">
        <v>6</v>
      </c>
    </row>
    <row r="23" spans="1:15" x14ac:dyDescent="0.25">
      <c r="A23" s="126" t="s">
        <v>362</v>
      </c>
      <c r="B23" s="153" t="s">
        <v>205</v>
      </c>
      <c r="C23" s="153" t="s">
        <v>134</v>
      </c>
      <c r="D23" s="128">
        <v>850900</v>
      </c>
      <c r="E23" s="167">
        <v>0</v>
      </c>
      <c r="F23" s="130">
        <v>55</v>
      </c>
      <c r="G23" s="131">
        <v>12.5</v>
      </c>
      <c r="H23" s="131">
        <v>5.5</v>
      </c>
      <c r="I23" s="131">
        <v>6</v>
      </c>
      <c r="J23" s="131">
        <v>6</v>
      </c>
      <c r="K23" s="131">
        <v>6</v>
      </c>
      <c r="L23" s="131">
        <v>5.5</v>
      </c>
      <c r="M23" s="131">
        <v>10.5</v>
      </c>
      <c r="N23" s="131">
        <v>3</v>
      </c>
    </row>
    <row r="24" spans="1:15" x14ac:dyDescent="0.25">
      <c r="A24" s="126" t="s">
        <v>403</v>
      </c>
      <c r="B24" s="172" t="s">
        <v>244</v>
      </c>
      <c r="C24" s="153" t="s">
        <v>150</v>
      </c>
      <c r="D24" s="128">
        <v>628900</v>
      </c>
      <c r="E24" s="167">
        <v>0</v>
      </c>
      <c r="F24" s="130">
        <v>48.5</v>
      </c>
      <c r="G24" s="131">
        <v>8.5</v>
      </c>
      <c r="H24" s="131">
        <v>4</v>
      </c>
      <c r="I24" s="131">
        <v>6</v>
      </c>
      <c r="J24" s="131">
        <v>3.5</v>
      </c>
      <c r="K24" s="131">
        <v>6</v>
      </c>
      <c r="L24" s="131">
        <v>4</v>
      </c>
      <c r="M24" s="131">
        <v>12.5</v>
      </c>
      <c r="N24" s="131">
        <v>4</v>
      </c>
    </row>
    <row r="26" spans="1:15" ht="14.45" customHeight="1" x14ac:dyDescent="0.25">
      <c r="A26" s="8" t="s">
        <v>520</v>
      </c>
      <c r="D26" s="1"/>
      <c r="E26" s="1"/>
      <c r="F26" s="1"/>
      <c r="G26" s="257" t="s">
        <v>116</v>
      </c>
      <c r="H26" s="258"/>
      <c r="I26" s="258"/>
      <c r="J26" s="258"/>
      <c r="K26" s="258"/>
      <c r="L26" s="258"/>
      <c r="M26" s="258"/>
      <c r="N26" s="259"/>
    </row>
    <row r="27" spans="1:15" s="9" customFormat="1" ht="25.5" x14ac:dyDescent="0.25">
      <c r="A27" s="10" t="s">
        <v>0</v>
      </c>
      <c r="B27" s="11" t="s">
        <v>88</v>
      </c>
      <c r="C27" s="11" t="s">
        <v>1</v>
      </c>
      <c r="D27" s="11" t="s">
        <v>2</v>
      </c>
      <c r="E27" s="11" t="s">
        <v>118</v>
      </c>
      <c r="F27" s="12" t="s">
        <v>89</v>
      </c>
      <c r="G27" s="11" t="s">
        <v>4</v>
      </c>
      <c r="H27" s="13" t="s">
        <v>5</v>
      </c>
      <c r="I27" s="13" t="s">
        <v>6</v>
      </c>
      <c r="J27" s="13" t="s">
        <v>7</v>
      </c>
      <c r="K27" s="13" t="s">
        <v>8</v>
      </c>
      <c r="L27" s="13" t="s">
        <v>9</v>
      </c>
      <c r="M27" s="13" t="s">
        <v>10</v>
      </c>
      <c r="N27" s="13" t="s">
        <v>11</v>
      </c>
      <c r="O27"/>
    </row>
    <row r="28" spans="1:15" s="9" customFormat="1" x14ac:dyDescent="0.25">
      <c r="A28" s="126" t="s">
        <v>364</v>
      </c>
      <c r="B28" s="153" t="s">
        <v>207</v>
      </c>
      <c r="C28" s="153" t="s">
        <v>77</v>
      </c>
      <c r="D28" s="128">
        <v>867540</v>
      </c>
      <c r="E28" s="167">
        <v>0</v>
      </c>
      <c r="F28" s="130">
        <v>52</v>
      </c>
      <c r="G28" s="131">
        <v>10.5</v>
      </c>
      <c r="H28" s="131">
        <v>5</v>
      </c>
      <c r="I28" s="131">
        <v>7.5</v>
      </c>
      <c r="J28" s="131">
        <v>8.5</v>
      </c>
      <c r="K28" s="131">
        <v>7</v>
      </c>
      <c r="L28" s="131">
        <v>5.5</v>
      </c>
      <c r="M28" s="131">
        <v>5</v>
      </c>
      <c r="N28" s="131">
        <v>3</v>
      </c>
      <c r="O28"/>
    </row>
    <row r="29" spans="1:15" s="9" customFormat="1" ht="39" x14ac:dyDescent="0.25">
      <c r="A29" s="126" t="s">
        <v>354</v>
      </c>
      <c r="B29" s="153" t="s">
        <v>197</v>
      </c>
      <c r="C29" s="153" t="s">
        <v>129</v>
      </c>
      <c r="D29" s="128">
        <v>3420000</v>
      </c>
      <c r="E29" s="167">
        <v>0</v>
      </c>
      <c r="F29" s="130">
        <v>46</v>
      </c>
      <c r="G29" s="131">
        <v>9</v>
      </c>
      <c r="H29" s="131">
        <v>6</v>
      </c>
      <c r="I29" s="131">
        <v>7</v>
      </c>
      <c r="J29" s="131">
        <v>6.5</v>
      </c>
      <c r="K29" s="131">
        <v>7</v>
      </c>
      <c r="L29" s="131">
        <v>6</v>
      </c>
      <c r="M29" s="131">
        <v>3.5</v>
      </c>
      <c r="N29" s="131">
        <v>1</v>
      </c>
      <c r="O29"/>
    </row>
    <row r="30" spans="1:15" x14ac:dyDescent="0.25">
      <c r="D30" s="1"/>
      <c r="E30" s="1"/>
      <c r="F30" s="1"/>
      <c r="G30" s="1"/>
      <c r="I30" s="1"/>
      <c r="J30" s="1"/>
      <c r="K30" s="1"/>
      <c r="L30" s="1"/>
      <c r="M30" s="1"/>
      <c r="N30" s="1"/>
    </row>
    <row r="31" spans="1:15" ht="14.45" customHeight="1" x14ac:dyDescent="0.25">
      <c r="A31" s="8" t="s">
        <v>521</v>
      </c>
      <c r="D31" s="1"/>
      <c r="E31" s="1"/>
      <c r="F31" s="1"/>
      <c r="G31" s="256" t="s">
        <v>116</v>
      </c>
      <c r="H31" s="256"/>
      <c r="I31" s="256"/>
      <c r="J31" s="256"/>
      <c r="K31" s="256"/>
      <c r="L31" s="256"/>
      <c r="M31" s="256"/>
      <c r="N31" s="256"/>
    </row>
    <row r="32" spans="1:15" ht="25.5" x14ac:dyDescent="0.25">
      <c r="A32" s="10" t="s">
        <v>0</v>
      </c>
      <c r="B32" s="11" t="s">
        <v>88</v>
      </c>
      <c r="C32" s="11" t="s">
        <v>1</v>
      </c>
      <c r="D32" s="11" t="s">
        <v>2</v>
      </c>
      <c r="E32" s="11" t="s">
        <v>118</v>
      </c>
      <c r="F32" s="12" t="s">
        <v>89</v>
      </c>
      <c r="G32" s="11" t="s">
        <v>4</v>
      </c>
      <c r="H32" s="13" t="s">
        <v>5</v>
      </c>
      <c r="I32" s="13" t="s">
        <v>6</v>
      </c>
      <c r="J32" s="13" t="s">
        <v>7</v>
      </c>
      <c r="K32" s="13" t="s">
        <v>8</v>
      </c>
      <c r="L32" s="13" t="s">
        <v>9</v>
      </c>
      <c r="M32" s="13" t="s">
        <v>10</v>
      </c>
      <c r="N32" s="13" t="s">
        <v>11</v>
      </c>
    </row>
    <row r="33" spans="1:15" x14ac:dyDescent="0.25">
      <c r="A33" s="53" t="s">
        <v>473</v>
      </c>
      <c r="B33" s="94" t="s">
        <v>313</v>
      </c>
      <c r="C33" s="94" t="s">
        <v>180</v>
      </c>
      <c r="D33" s="49">
        <v>481500</v>
      </c>
      <c r="E33" s="50">
        <v>420000</v>
      </c>
      <c r="F33" s="118">
        <v>76.5</v>
      </c>
      <c r="G33" s="55">
        <v>15</v>
      </c>
      <c r="H33" s="55">
        <v>8</v>
      </c>
      <c r="I33" s="55">
        <v>7.5</v>
      </c>
      <c r="J33" s="55">
        <v>8</v>
      </c>
      <c r="K33" s="55">
        <v>6.5</v>
      </c>
      <c r="L33" s="55">
        <v>8</v>
      </c>
      <c r="M33" s="55">
        <v>16</v>
      </c>
      <c r="N33" s="55">
        <v>7.5</v>
      </c>
    </row>
    <row r="34" spans="1:15" x14ac:dyDescent="0.25">
      <c r="A34" s="53" t="s">
        <v>477</v>
      </c>
      <c r="B34" s="94" t="s">
        <v>317</v>
      </c>
      <c r="C34" s="94" t="s">
        <v>181</v>
      </c>
      <c r="D34" s="49">
        <v>439750</v>
      </c>
      <c r="E34" s="50">
        <v>300000</v>
      </c>
      <c r="F34" s="118">
        <v>71.5</v>
      </c>
      <c r="G34" s="55">
        <v>14.5</v>
      </c>
      <c r="H34" s="55">
        <v>7</v>
      </c>
      <c r="I34" s="55">
        <v>7</v>
      </c>
      <c r="J34" s="55">
        <v>6.5</v>
      </c>
      <c r="K34" s="55">
        <v>8</v>
      </c>
      <c r="L34" s="55">
        <v>7.5</v>
      </c>
      <c r="M34" s="55">
        <v>14</v>
      </c>
      <c r="N34" s="55">
        <v>7</v>
      </c>
    </row>
    <row r="35" spans="1:15" x14ac:dyDescent="0.25">
      <c r="A35" s="53" t="s">
        <v>344</v>
      </c>
      <c r="B35" s="94" t="s">
        <v>189</v>
      </c>
      <c r="C35" s="94" t="s">
        <v>126</v>
      </c>
      <c r="D35" s="49">
        <v>225800</v>
      </c>
      <c r="E35" s="50">
        <v>180000</v>
      </c>
      <c r="F35" s="118">
        <v>70</v>
      </c>
      <c r="G35" s="55">
        <v>15.5</v>
      </c>
      <c r="H35" s="55">
        <v>7</v>
      </c>
      <c r="I35" s="55">
        <v>7.5</v>
      </c>
      <c r="J35" s="55">
        <v>5.5</v>
      </c>
      <c r="K35" s="55">
        <v>7</v>
      </c>
      <c r="L35" s="55">
        <v>7.5</v>
      </c>
      <c r="M35" s="55">
        <v>15.5</v>
      </c>
      <c r="N35" s="55">
        <v>4.5</v>
      </c>
    </row>
    <row r="36" spans="1:15" x14ac:dyDescent="0.25">
      <c r="A36" s="53" t="s">
        <v>381</v>
      </c>
      <c r="B36" s="94" t="s">
        <v>223</v>
      </c>
      <c r="C36" s="94" t="s">
        <v>138</v>
      </c>
      <c r="D36" s="49">
        <v>530500</v>
      </c>
      <c r="E36" s="50">
        <v>350000</v>
      </c>
      <c r="F36" s="118">
        <v>69</v>
      </c>
      <c r="G36" s="55">
        <v>13</v>
      </c>
      <c r="H36" s="55">
        <v>6.5</v>
      </c>
      <c r="I36" s="55">
        <v>6.5</v>
      </c>
      <c r="J36" s="55">
        <v>7.5</v>
      </c>
      <c r="K36" s="55">
        <v>7</v>
      </c>
      <c r="L36" s="55">
        <v>6.5</v>
      </c>
      <c r="M36" s="55">
        <v>13.5</v>
      </c>
      <c r="N36" s="55">
        <v>8.5</v>
      </c>
    </row>
    <row r="37" spans="1:15" x14ac:dyDescent="0.25">
      <c r="A37" s="53" t="s">
        <v>430</v>
      </c>
      <c r="B37" s="94" t="s">
        <v>271</v>
      </c>
      <c r="C37" s="94" t="s">
        <v>56</v>
      </c>
      <c r="D37" s="49">
        <v>250000</v>
      </c>
      <c r="E37" s="50">
        <v>150000</v>
      </c>
      <c r="F37" s="118">
        <v>68.5</v>
      </c>
      <c r="G37" s="55">
        <v>16</v>
      </c>
      <c r="H37" s="55">
        <v>6.5</v>
      </c>
      <c r="I37" s="55">
        <v>6.5</v>
      </c>
      <c r="J37" s="55">
        <v>6</v>
      </c>
      <c r="K37" s="55">
        <v>7</v>
      </c>
      <c r="L37" s="55">
        <v>8</v>
      </c>
      <c r="M37" s="55">
        <v>10.5</v>
      </c>
      <c r="N37" s="55">
        <v>8</v>
      </c>
    </row>
    <row r="38" spans="1:15" x14ac:dyDescent="0.25">
      <c r="A38" s="53" t="s">
        <v>467</v>
      </c>
      <c r="B38" s="94" t="s">
        <v>307</v>
      </c>
      <c r="C38" s="94" t="s">
        <v>177</v>
      </c>
      <c r="D38" s="49">
        <v>2106720</v>
      </c>
      <c r="E38" s="50">
        <v>500000</v>
      </c>
      <c r="F38" s="118">
        <v>64.5</v>
      </c>
      <c r="G38" s="55">
        <v>13.5</v>
      </c>
      <c r="H38" s="55">
        <v>7.5</v>
      </c>
      <c r="I38" s="55">
        <v>7</v>
      </c>
      <c r="J38" s="55">
        <v>7.5</v>
      </c>
      <c r="K38" s="55">
        <v>6.5</v>
      </c>
      <c r="L38" s="55">
        <v>6.5</v>
      </c>
      <c r="M38" s="55">
        <v>9</v>
      </c>
      <c r="N38" s="55">
        <v>7</v>
      </c>
    </row>
    <row r="39" spans="1:15" ht="27" thickBot="1" x14ac:dyDescent="0.3">
      <c r="A39" s="82" t="s">
        <v>408</v>
      </c>
      <c r="B39" s="98" t="s">
        <v>249</v>
      </c>
      <c r="C39" s="95" t="s">
        <v>154</v>
      </c>
      <c r="D39" s="84">
        <v>545000</v>
      </c>
      <c r="E39" s="85">
        <v>200000</v>
      </c>
      <c r="F39" s="119">
        <v>61</v>
      </c>
      <c r="G39" s="89">
        <v>13</v>
      </c>
      <c r="H39" s="89">
        <v>6.5</v>
      </c>
      <c r="I39" s="89">
        <v>5.5</v>
      </c>
      <c r="J39" s="89">
        <v>5.5</v>
      </c>
      <c r="K39" s="89">
        <v>7.5</v>
      </c>
      <c r="L39" s="89">
        <v>7</v>
      </c>
      <c r="M39" s="89">
        <v>9.5</v>
      </c>
      <c r="N39" s="89">
        <v>6.5</v>
      </c>
    </row>
    <row r="40" spans="1:15" ht="27" thickTop="1" x14ac:dyDescent="0.25">
      <c r="A40" s="120" t="s">
        <v>497</v>
      </c>
      <c r="B40" s="155" t="s">
        <v>337</v>
      </c>
      <c r="C40" s="155" t="s">
        <v>66</v>
      </c>
      <c r="D40" s="122">
        <v>225796</v>
      </c>
      <c r="E40" s="164">
        <v>0</v>
      </c>
      <c r="F40" s="124">
        <v>59</v>
      </c>
      <c r="G40" s="125">
        <v>11</v>
      </c>
      <c r="H40" s="125">
        <v>4.5</v>
      </c>
      <c r="I40" s="125">
        <v>5.5</v>
      </c>
      <c r="J40" s="125">
        <v>6.5</v>
      </c>
      <c r="K40" s="125">
        <v>5.5</v>
      </c>
      <c r="L40" s="125">
        <v>9</v>
      </c>
      <c r="M40" s="125">
        <v>10</v>
      </c>
      <c r="N40" s="125">
        <v>7</v>
      </c>
    </row>
    <row r="41" spans="1:15" x14ac:dyDescent="0.25">
      <c r="A41" s="126" t="s">
        <v>492</v>
      </c>
      <c r="B41" s="153" t="s">
        <v>332</v>
      </c>
      <c r="C41" s="153" t="s">
        <v>185</v>
      </c>
      <c r="D41" s="128">
        <v>587700</v>
      </c>
      <c r="E41" s="167">
        <v>0</v>
      </c>
      <c r="F41" s="130">
        <v>48.5</v>
      </c>
      <c r="G41" s="131">
        <v>11</v>
      </c>
      <c r="H41" s="131">
        <v>6.5</v>
      </c>
      <c r="I41" s="131">
        <v>5</v>
      </c>
      <c r="J41" s="131">
        <v>3</v>
      </c>
      <c r="K41" s="131">
        <v>5</v>
      </c>
      <c r="L41" s="131">
        <v>1.5</v>
      </c>
      <c r="M41" s="131">
        <v>10</v>
      </c>
      <c r="N41" s="131">
        <v>6.5</v>
      </c>
    </row>
    <row r="42" spans="1:15" x14ac:dyDescent="0.25">
      <c r="D42" s="1"/>
      <c r="E42" s="1"/>
      <c r="F42" s="1"/>
      <c r="G42" s="1"/>
      <c r="I42" s="1"/>
      <c r="J42" s="1"/>
      <c r="K42" s="1"/>
      <c r="L42" s="1"/>
      <c r="M42" s="1"/>
      <c r="N42" s="1"/>
    </row>
    <row r="43" spans="1:15" ht="14.45" customHeight="1" x14ac:dyDescent="0.25">
      <c r="A43" s="8" t="s">
        <v>522</v>
      </c>
      <c r="D43" s="1"/>
      <c r="E43" s="1"/>
      <c r="F43" s="1"/>
      <c r="G43" s="256" t="s">
        <v>116</v>
      </c>
      <c r="H43" s="256"/>
      <c r="I43" s="256"/>
      <c r="J43" s="256"/>
      <c r="K43" s="256"/>
      <c r="L43" s="256"/>
      <c r="M43" s="256"/>
      <c r="N43" s="256"/>
    </row>
    <row r="44" spans="1:15" ht="25.5" x14ac:dyDescent="0.25">
      <c r="A44" s="10" t="s">
        <v>0</v>
      </c>
      <c r="B44" s="11" t="s">
        <v>88</v>
      </c>
      <c r="C44" s="11" t="s">
        <v>1</v>
      </c>
      <c r="D44" s="11" t="s">
        <v>2</v>
      </c>
      <c r="E44" s="11" t="s">
        <v>118</v>
      </c>
      <c r="F44" s="12" t="s">
        <v>89</v>
      </c>
      <c r="G44" s="11" t="s">
        <v>4</v>
      </c>
      <c r="H44" s="13" t="s">
        <v>5</v>
      </c>
      <c r="I44" s="13" t="s">
        <v>6</v>
      </c>
      <c r="J44" s="13" t="s">
        <v>7</v>
      </c>
      <c r="K44" s="13" t="s">
        <v>8</v>
      </c>
      <c r="L44" s="13" t="s">
        <v>9</v>
      </c>
      <c r="M44" s="13" t="s">
        <v>10</v>
      </c>
      <c r="N44" s="13" t="s">
        <v>11</v>
      </c>
    </row>
    <row r="45" spans="1:15" s="9" customFormat="1" x14ac:dyDescent="0.25">
      <c r="A45" s="53" t="s">
        <v>351</v>
      </c>
      <c r="B45" s="94" t="s">
        <v>194</v>
      </c>
      <c r="C45" s="94" t="s">
        <v>31</v>
      </c>
      <c r="D45" s="49">
        <v>1800000</v>
      </c>
      <c r="E45" s="50">
        <v>1100000</v>
      </c>
      <c r="F45" s="118">
        <v>72.5</v>
      </c>
      <c r="G45" s="55">
        <v>14</v>
      </c>
      <c r="H45" s="55">
        <v>7</v>
      </c>
      <c r="I45" s="55">
        <v>6.5</v>
      </c>
      <c r="J45" s="55">
        <v>7</v>
      </c>
      <c r="K45" s="55">
        <v>7</v>
      </c>
      <c r="L45" s="55">
        <v>8</v>
      </c>
      <c r="M45" s="55">
        <v>14.5</v>
      </c>
      <c r="N45" s="55">
        <v>8.5</v>
      </c>
      <c r="O45"/>
    </row>
    <row r="46" spans="1:15" s="9" customFormat="1" ht="26.25" x14ac:dyDescent="0.25">
      <c r="A46" s="53" t="s">
        <v>468</v>
      </c>
      <c r="B46" s="94" t="s">
        <v>308</v>
      </c>
      <c r="C46" s="94" t="s">
        <v>178</v>
      </c>
      <c r="D46" s="49">
        <v>281000</v>
      </c>
      <c r="E46" s="50">
        <v>260000</v>
      </c>
      <c r="F46" s="118">
        <v>72.5</v>
      </c>
      <c r="G46" s="55">
        <v>15</v>
      </c>
      <c r="H46" s="55">
        <v>8</v>
      </c>
      <c r="I46" s="55">
        <v>7.5</v>
      </c>
      <c r="J46" s="55">
        <v>7</v>
      </c>
      <c r="K46" s="55">
        <v>7.5</v>
      </c>
      <c r="L46" s="55">
        <v>7</v>
      </c>
      <c r="M46" s="55">
        <v>16</v>
      </c>
      <c r="N46" s="55">
        <v>4.5</v>
      </c>
      <c r="O46"/>
    </row>
    <row r="47" spans="1:15" s="9" customFormat="1" x14ac:dyDescent="0.25">
      <c r="A47" s="53" t="s">
        <v>414</v>
      </c>
      <c r="B47" s="94" t="s">
        <v>255</v>
      </c>
      <c r="C47" s="94" t="s">
        <v>68</v>
      </c>
      <c r="D47" s="49">
        <v>498000</v>
      </c>
      <c r="E47" s="50">
        <v>350000</v>
      </c>
      <c r="F47" s="118">
        <v>72</v>
      </c>
      <c r="G47" s="55">
        <v>13.5</v>
      </c>
      <c r="H47" s="55">
        <v>7.5</v>
      </c>
      <c r="I47" s="55">
        <v>7</v>
      </c>
      <c r="J47" s="55">
        <v>6</v>
      </c>
      <c r="K47" s="55">
        <v>7.5</v>
      </c>
      <c r="L47" s="55">
        <v>8</v>
      </c>
      <c r="M47" s="55">
        <v>15.5</v>
      </c>
      <c r="N47" s="55">
        <v>7</v>
      </c>
      <c r="O47"/>
    </row>
    <row r="48" spans="1:15" s="9" customFormat="1" ht="15.75" thickBot="1" x14ac:dyDescent="0.3">
      <c r="A48" s="82" t="s">
        <v>450</v>
      </c>
      <c r="B48" s="98" t="s">
        <v>290</v>
      </c>
      <c r="C48" s="95" t="s">
        <v>32</v>
      </c>
      <c r="D48" s="84">
        <v>1813000</v>
      </c>
      <c r="E48" s="85">
        <v>450000</v>
      </c>
      <c r="F48" s="119">
        <v>63.5</v>
      </c>
      <c r="G48" s="89">
        <v>13</v>
      </c>
      <c r="H48" s="89">
        <v>7</v>
      </c>
      <c r="I48" s="89">
        <v>6.5</v>
      </c>
      <c r="J48" s="89">
        <v>6.5</v>
      </c>
      <c r="K48" s="89">
        <v>7</v>
      </c>
      <c r="L48" s="89">
        <v>7.5</v>
      </c>
      <c r="M48" s="89">
        <v>9</v>
      </c>
      <c r="N48" s="89">
        <v>7</v>
      </c>
      <c r="O48"/>
    </row>
    <row r="49" spans="1:15" s="9" customFormat="1" ht="15.75" thickTop="1" x14ac:dyDescent="0.25">
      <c r="A49" s="120" t="s">
        <v>495</v>
      </c>
      <c r="B49" s="151" t="s">
        <v>335</v>
      </c>
      <c r="C49" s="155" t="s">
        <v>61</v>
      </c>
      <c r="D49" s="122">
        <v>3819762</v>
      </c>
      <c r="E49" s="164">
        <v>0</v>
      </c>
      <c r="F49" s="124">
        <v>54</v>
      </c>
      <c r="G49" s="125">
        <v>9</v>
      </c>
      <c r="H49" s="125">
        <v>5</v>
      </c>
      <c r="I49" s="125">
        <v>6</v>
      </c>
      <c r="J49" s="125">
        <v>6.5</v>
      </c>
      <c r="K49" s="125">
        <v>5.5</v>
      </c>
      <c r="L49" s="125">
        <v>6.5</v>
      </c>
      <c r="M49" s="125">
        <v>9</v>
      </c>
      <c r="N49" s="125">
        <v>6.5</v>
      </c>
      <c r="O49"/>
    </row>
    <row r="50" spans="1:15" x14ac:dyDescent="0.25">
      <c r="D50" s="1"/>
      <c r="E50" s="1"/>
      <c r="F50" s="1"/>
      <c r="G50" s="1"/>
      <c r="I50" s="1"/>
      <c r="J50" s="1"/>
      <c r="K50" s="1"/>
      <c r="L50" s="1"/>
      <c r="M50" s="1"/>
      <c r="N50" s="1"/>
    </row>
    <row r="51" spans="1:15" x14ac:dyDescent="0.25">
      <c r="D51" s="1"/>
      <c r="E51" s="1"/>
      <c r="F51" s="1"/>
      <c r="G51" s="1"/>
      <c r="I51" s="1"/>
      <c r="J51" s="1"/>
      <c r="K51" s="1"/>
      <c r="L51" s="1"/>
      <c r="M51" s="1"/>
      <c r="N51" s="1"/>
    </row>
    <row r="52" spans="1:15" x14ac:dyDescent="0.25">
      <c r="D52" s="1"/>
      <c r="E52" s="1"/>
      <c r="F52" s="1"/>
      <c r="G52" s="1"/>
      <c r="I52" s="1"/>
      <c r="J52" s="1"/>
      <c r="K52" s="1"/>
      <c r="L52" s="1"/>
      <c r="M52" s="1"/>
      <c r="N52" s="1"/>
    </row>
    <row r="53" spans="1:15" x14ac:dyDescent="0.25">
      <c r="D53" s="1"/>
      <c r="E53" s="1"/>
      <c r="F53" s="1"/>
      <c r="G53" s="1"/>
      <c r="I53" s="1"/>
      <c r="J53" s="1"/>
      <c r="K53" s="1"/>
      <c r="L53" s="1"/>
      <c r="M53" s="1"/>
      <c r="N53" s="1"/>
    </row>
    <row r="54" spans="1:15" x14ac:dyDescent="0.25">
      <c r="D54" s="1"/>
      <c r="E54" s="1"/>
      <c r="F54" s="1"/>
      <c r="G54" s="1"/>
      <c r="I54" s="1"/>
      <c r="J54" s="1"/>
      <c r="K54" s="1"/>
      <c r="L54" s="1"/>
      <c r="M54" s="1"/>
      <c r="N54" s="1"/>
    </row>
    <row r="55" spans="1:15" x14ac:dyDescent="0.25">
      <c r="D55" s="1"/>
      <c r="E55" s="1"/>
      <c r="F55" s="1"/>
      <c r="G55" s="1"/>
      <c r="I55" s="1"/>
      <c r="J55" s="1"/>
      <c r="K55" s="1"/>
      <c r="L55" s="1"/>
      <c r="M55" s="1"/>
      <c r="N55" s="1"/>
    </row>
    <row r="56" spans="1:15" x14ac:dyDescent="0.25">
      <c r="D56" s="1"/>
      <c r="E56" s="1"/>
      <c r="F56" s="1"/>
      <c r="G56" s="1"/>
      <c r="I56" s="1"/>
      <c r="J56" s="1"/>
      <c r="K56" s="1"/>
      <c r="L56" s="1"/>
      <c r="M56" s="1"/>
      <c r="N56" s="1"/>
    </row>
    <row r="57" spans="1:15" x14ac:dyDescent="0.25">
      <c r="D57" s="1"/>
      <c r="E57" s="1"/>
      <c r="F57" s="1"/>
      <c r="G57" s="1"/>
      <c r="I57" s="1"/>
      <c r="J57" s="1"/>
      <c r="K57" s="1"/>
      <c r="L57" s="1"/>
      <c r="M57" s="1"/>
      <c r="N57" s="1"/>
    </row>
    <row r="58" spans="1:15" x14ac:dyDescent="0.25">
      <c r="D58" s="1"/>
      <c r="E58" s="1"/>
      <c r="F58" s="1"/>
      <c r="G58" s="1"/>
      <c r="I58" s="1"/>
      <c r="J58" s="1"/>
      <c r="K58" s="1"/>
      <c r="L58" s="1"/>
      <c r="M58" s="1"/>
      <c r="N58" s="1"/>
    </row>
    <row r="59" spans="1:15" x14ac:dyDescent="0.25">
      <c r="D59" s="1"/>
      <c r="E59" s="1"/>
      <c r="F59" s="1"/>
      <c r="G59" s="1"/>
      <c r="I59" s="1"/>
      <c r="J59" s="1"/>
      <c r="K59" s="1"/>
      <c r="L59" s="1"/>
      <c r="M59" s="1"/>
      <c r="N59" s="1"/>
    </row>
    <row r="60" spans="1:15" s="9" customFormat="1" x14ac:dyDescent="0.25">
      <c r="O60"/>
    </row>
    <row r="61" spans="1:15" x14ac:dyDescent="0.25">
      <c r="D61" s="1"/>
      <c r="E61" s="1"/>
      <c r="F61" s="1"/>
      <c r="G61" s="1"/>
      <c r="I61" s="1"/>
      <c r="J61" s="1"/>
      <c r="K61" s="1"/>
      <c r="L61" s="1"/>
      <c r="M61" s="1"/>
      <c r="N61" s="1"/>
    </row>
    <row r="62" spans="1:15" x14ac:dyDescent="0.25">
      <c r="D62" s="1"/>
      <c r="E62" s="1"/>
      <c r="F62" s="1"/>
      <c r="G62" s="1"/>
      <c r="I62" s="1"/>
      <c r="J62" s="1"/>
      <c r="K62" s="1"/>
      <c r="L62" s="1"/>
      <c r="M62" s="1"/>
      <c r="N62" s="1"/>
    </row>
    <row r="63" spans="1:15" x14ac:dyDescent="0.25">
      <c r="D63" s="1"/>
      <c r="E63" s="1"/>
      <c r="F63" s="1"/>
      <c r="G63" s="1"/>
      <c r="I63" s="1"/>
      <c r="J63" s="1"/>
      <c r="K63" s="1"/>
      <c r="L63" s="1"/>
      <c r="M63" s="1"/>
      <c r="N63" s="1"/>
    </row>
    <row r="64" spans="1:15" x14ac:dyDescent="0.25">
      <c r="D64" s="1"/>
      <c r="E64" s="1"/>
      <c r="F64" s="1"/>
      <c r="G64" s="1"/>
      <c r="I64" s="1"/>
      <c r="J64" s="1"/>
      <c r="K64" s="1"/>
      <c r="L64" s="1"/>
      <c r="M64" s="1"/>
      <c r="N64" s="1"/>
    </row>
    <row r="65" spans="4:14" x14ac:dyDescent="0.25">
      <c r="D65" s="1"/>
      <c r="E65" s="1"/>
      <c r="F65" s="1"/>
      <c r="G65" s="1"/>
      <c r="I65" s="1"/>
      <c r="J65" s="1"/>
      <c r="K65" s="1"/>
      <c r="L65" s="1"/>
      <c r="M65" s="1"/>
      <c r="N65" s="1"/>
    </row>
    <row r="66" spans="4:14" x14ac:dyDescent="0.25">
      <c r="D66" s="1"/>
      <c r="E66" s="1"/>
      <c r="F66" s="1"/>
      <c r="G66" s="1"/>
      <c r="I66" s="1"/>
      <c r="J66" s="1"/>
      <c r="K66" s="1"/>
      <c r="L66" s="1"/>
      <c r="M66" s="1"/>
      <c r="N66" s="1"/>
    </row>
    <row r="67" spans="4:14" x14ac:dyDescent="0.25">
      <c r="D67" s="1"/>
      <c r="E67" s="1"/>
      <c r="F67" s="1"/>
      <c r="G67" s="1"/>
      <c r="I67" s="1"/>
      <c r="J67" s="1"/>
      <c r="K67" s="1"/>
      <c r="L67" s="1"/>
      <c r="M67" s="1"/>
      <c r="N67" s="1"/>
    </row>
    <row r="68" spans="4:14" x14ac:dyDescent="0.25">
      <c r="D68" s="1"/>
      <c r="E68" s="1"/>
      <c r="F68" s="1"/>
      <c r="G68" s="1"/>
      <c r="I68" s="1"/>
      <c r="J68" s="1"/>
      <c r="K68" s="1"/>
      <c r="L68" s="1"/>
      <c r="M68" s="1"/>
      <c r="N68" s="1"/>
    </row>
    <row r="69" spans="4:14" x14ac:dyDescent="0.25">
      <c r="D69" s="1"/>
      <c r="E69" s="1"/>
      <c r="F69" s="1"/>
      <c r="G69" s="1"/>
      <c r="I69" s="1"/>
      <c r="J69" s="1"/>
      <c r="K69" s="1"/>
      <c r="L69" s="1"/>
      <c r="M69" s="1"/>
      <c r="N69" s="1"/>
    </row>
    <row r="70" spans="4:14" x14ac:dyDescent="0.25">
      <c r="D70" s="1"/>
      <c r="E70" s="1"/>
      <c r="F70" s="1"/>
      <c r="G70" s="1"/>
      <c r="I70" s="1"/>
      <c r="J70" s="1"/>
      <c r="K70" s="1"/>
      <c r="L70" s="1"/>
      <c r="M70" s="1"/>
      <c r="N70" s="1"/>
    </row>
    <row r="71" spans="4:14" x14ac:dyDescent="0.25">
      <c r="D71" s="1"/>
      <c r="E71" s="1"/>
      <c r="F71" s="1"/>
      <c r="G71" s="1"/>
      <c r="I71" s="1"/>
      <c r="J71" s="1"/>
      <c r="K71" s="1"/>
      <c r="L71" s="1"/>
      <c r="M71" s="1"/>
      <c r="N71" s="1"/>
    </row>
    <row r="72" spans="4:14" x14ac:dyDescent="0.25">
      <c r="D72" s="1"/>
      <c r="E72" s="1"/>
      <c r="F72" s="1"/>
      <c r="G72" s="1"/>
      <c r="I72" s="1"/>
      <c r="J72" s="1"/>
      <c r="K72" s="1"/>
      <c r="L72" s="1"/>
      <c r="M72" s="1"/>
      <c r="N72" s="1"/>
    </row>
    <row r="73" spans="4:14" x14ac:dyDescent="0.25">
      <c r="D73" s="1"/>
      <c r="E73" s="1"/>
      <c r="F73" s="1"/>
      <c r="G73" s="1"/>
      <c r="I73" s="1"/>
      <c r="J73" s="1"/>
      <c r="K73" s="1"/>
      <c r="L73" s="1"/>
      <c r="M73" s="1"/>
      <c r="N73" s="1"/>
    </row>
    <row r="74" spans="4:14" x14ac:dyDescent="0.25">
      <c r="D74" s="1"/>
      <c r="E74" s="1"/>
      <c r="F74" s="1"/>
      <c r="G74" s="1"/>
      <c r="I74" s="1"/>
      <c r="J74" s="1"/>
      <c r="K74" s="1"/>
      <c r="L74" s="1"/>
      <c r="M74" s="1"/>
      <c r="N74" s="1"/>
    </row>
    <row r="75" spans="4:14" x14ac:dyDescent="0.25">
      <c r="D75" s="1"/>
      <c r="E75" s="1"/>
      <c r="F75" s="1"/>
      <c r="G75" s="1"/>
      <c r="I75" s="1"/>
      <c r="J75" s="1"/>
      <c r="K75" s="1"/>
      <c r="L75" s="1"/>
      <c r="M75" s="1"/>
      <c r="N75" s="1"/>
    </row>
    <row r="76" spans="4:14" x14ac:dyDescent="0.25">
      <c r="D76" s="1"/>
      <c r="E76" s="1"/>
      <c r="F76" s="1"/>
      <c r="G76" s="1"/>
      <c r="I76" s="1"/>
      <c r="J76" s="1"/>
      <c r="K76" s="1"/>
      <c r="L76" s="1"/>
      <c r="M76" s="1"/>
      <c r="N76" s="1"/>
    </row>
  </sheetData>
  <sheetProtection algorithmName="SHA-512" hashValue="qJSNx1Pu/70NR2Tj+MPGTqONliuvtOAS8J2qK0eCSgPKk18kAGkg5qisTLjyjhyUGKEk8RhXmUeo8KcPYI0UzA==" saltValue="Yb3rEMbtCI1+MgWA6Qk5hw==" spinCount="100000" sheet="1" objects="1" scenarios="1"/>
  <mergeCells count="5">
    <mergeCell ref="A3:B3"/>
    <mergeCell ref="G31:N31"/>
    <mergeCell ref="G43:N43"/>
    <mergeCell ref="G26:N26"/>
    <mergeCell ref="G5:N5"/>
  </mergeCells>
  <conditionalFormatting sqref="A7:N19">
    <cfRule type="expression" dxfId="109" priority="3">
      <formula>MOD(ROW(),2)=0</formula>
    </cfRule>
  </conditionalFormatting>
  <conditionalFormatting sqref="A33:N39">
    <cfRule type="expression" dxfId="108" priority="2">
      <formula>MOD(ROW(),2)=0</formula>
    </cfRule>
  </conditionalFormatting>
  <conditionalFormatting sqref="A45:N48">
    <cfRule type="expression" dxfId="107" priority="1">
      <formula>MOD(ROW(),2)=0</formula>
    </cfRule>
  </conditionalFormatting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headerFooter>
    <oddHeader>&amp;LVýtvarné umění&amp;RNPO výzva č. 0315/2023 Rozvoj kompetencí pracovníků KKS: projekty mezinárodní umělecké a odborné spolupráce v ČR</oddHeader>
    <oddFooter>&amp;C&amp;P</oddFooter>
  </headerFooter>
  <drawing r:id="rId2"/>
  <tableParts count="4"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EE43-0D05-4251-B985-B92825EAF264}">
  <sheetPr>
    <pageSetUpPr fitToPage="1"/>
  </sheetPr>
  <dimension ref="A1:N55"/>
  <sheetViews>
    <sheetView showGridLines="0" zoomScale="90" zoomScaleNormal="90" workbookViewId="0"/>
  </sheetViews>
  <sheetFormatPr defaultColWidth="8.7109375" defaultRowHeight="15" x14ac:dyDescent="0.25"/>
  <cols>
    <col min="1" max="1" width="11.140625" style="1" customWidth="1"/>
    <col min="2" max="2" width="51.140625" style="2" customWidth="1"/>
    <col min="3" max="3" width="36.7109375" style="2" customWidth="1"/>
    <col min="4" max="4" width="14.42578125" style="2" customWidth="1"/>
    <col min="5" max="5" width="12" style="2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8" customWidth="1"/>
    <col min="15" max="16384" width="8.7109375" style="1"/>
  </cols>
  <sheetData>
    <row r="1" spans="1:14" x14ac:dyDescent="0.25">
      <c r="C1" s="1"/>
      <c r="D1" s="1"/>
      <c r="E1" s="1"/>
      <c r="F1" s="1"/>
      <c r="G1" s="4"/>
      <c r="H1" s="5"/>
      <c r="I1" s="6"/>
      <c r="J1" s="6"/>
      <c r="K1" s="6"/>
      <c r="L1" s="6"/>
      <c r="M1" s="6"/>
      <c r="N1" s="6"/>
    </row>
    <row r="2" spans="1:14" x14ac:dyDescent="0.25">
      <c r="A2" s="22" t="s">
        <v>125</v>
      </c>
      <c r="B2" s="63"/>
      <c r="C2" s="1"/>
      <c r="D2" s="1"/>
      <c r="E2" s="1"/>
      <c r="F2" s="1"/>
      <c r="G2" s="4"/>
      <c r="H2" s="5"/>
      <c r="I2" s="6"/>
      <c r="J2" s="6"/>
      <c r="K2" s="6"/>
      <c r="L2" s="6"/>
      <c r="M2" s="6"/>
      <c r="N2" s="6"/>
    </row>
    <row r="3" spans="1:14" x14ac:dyDescent="0.25">
      <c r="A3" s="249" t="s">
        <v>535</v>
      </c>
      <c r="B3" s="249"/>
      <c r="C3" s="1"/>
      <c r="D3" s="1"/>
      <c r="E3" s="1"/>
      <c r="F3" s="1"/>
      <c r="G3" s="4"/>
      <c r="H3" s="5"/>
      <c r="I3" s="6"/>
      <c r="J3" s="1"/>
      <c r="K3" s="1"/>
      <c r="L3" s="1"/>
      <c r="M3" s="1"/>
      <c r="N3" s="1"/>
    </row>
    <row r="4" spans="1:14" x14ac:dyDescent="0.25">
      <c r="A4" s="34"/>
      <c r="B4" s="160"/>
      <c r="C4" s="1"/>
      <c r="D4" s="1"/>
      <c r="E4" s="1"/>
      <c r="F4" s="1"/>
      <c r="G4" s="4"/>
      <c r="H4" s="5"/>
      <c r="I4" s="6"/>
      <c r="J4" s="1"/>
      <c r="K4" s="1"/>
      <c r="L4" s="1"/>
      <c r="M4" s="1"/>
      <c r="N4" s="1"/>
    </row>
    <row r="5" spans="1:14" x14ac:dyDescent="0.25">
      <c r="A5" s="8"/>
      <c r="C5" s="1"/>
      <c r="D5" s="200">
        <f>SUM(Tabulka181912[Požadovaná dotace],D14:D15)</f>
        <v>6428227</v>
      </c>
      <c r="E5" s="201">
        <f>SUM(Tabulka181912[Dotace])</f>
        <v>880000</v>
      </c>
      <c r="F5" s="23"/>
      <c r="G5" s="253" t="s">
        <v>116</v>
      </c>
      <c r="H5" s="254"/>
      <c r="I5" s="254"/>
      <c r="J5" s="254"/>
      <c r="K5" s="254"/>
      <c r="L5" s="254"/>
      <c r="M5" s="254"/>
      <c r="N5" s="255"/>
    </row>
    <row r="6" spans="1:14" s="9" customFormat="1" ht="25.5" x14ac:dyDescent="0.25">
      <c r="A6" s="10" t="s">
        <v>0</v>
      </c>
      <c r="B6" s="11" t="s">
        <v>88</v>
      </c>
      <c r="C6" s="11" t="s">
        <v>1</v>
      </c>
      <c r="D6" s="11" t="s">
        <v>2</v>
      </c>
      <c r="E6" s="11" t="s">
        <v>118</v>
      </c>
      <c r="F6" s="12" t="s">
        <v>89</v>
      </c>
      <c r="G6" s="11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13" t="s">
        <v>11</v>
      </c>
    </row>
    <row r="7" spans="1:14" ht="26.25" x14ac:dyDescent="0.25">
      <c r="A7" s="53" t="s">
        <v>356</v>
      </c>
      <c r="B7" s="94" t="s">
        <v>199</v>
      </c>
      <c r="C7" s="54" t="s">
        <v>15</v>
      </c>
      <c r="D7" s="49">
        <v>695720</v>
      </c>
      <c r="E7" s="50">
        <v>400000</v>
      </c>
      <c r="F7" s="118">
        <v>77</v>
      </c>
      <c r="G7" s="55">
        <v>14.5</v>
      </c>
      <c r="H7" s="55">
        <v>8</v>
      </c>
      <c r="I7" s="55">
        <v>8</v>
      </c>
      <c r="J7" s="55">
        <v>8.5</v>
      </c>
      <c r="K7" s="55">
        <v>8.5</v>
      </c>
      <c r="L7" s="55">
        <v>8.5</v>
      </c>
      <c r="M7" s="55">
        <v>12.5</v>
      </c>
      <c r="N7" s="55">
        <v>8.5</v>
      </c>
    </row>
    <row r="8" spans="1:14" ht="27" thickBot="1" x14ac:dyDescent="0.3">
      <c r="A8" s="161" t="s">
        <v>357</v>
      </c>
      <c r="B8" s="95" t="s">
        <v>534</v>
      </c>
      <c r="C8" s="83" t="s">
        <v>15</v>
      </c>
      <c r="D8" s="84">
        <v>534400</v>
      </c>
      <c r="E8" s="85">
        <v>480000</v>
      </c>
      <c r="F8" s="119">
        <v>73.5</v>
      </c>
      <c r="G8" s="89">
        <v>15</v>
      </c>
      <c r="H8" s="89">
        <v>8</v>
      </c>
      <c r="I8" s="89">
        <v>7</v>
      </c>
      <c r="J8" s="89">
        <v>8.5</v>
      </c>
      <c r="K8" s="89">
        <v>9</v>
      </c>
      <c r="L8" s="89">
        <v>7.5</v>
      </c>
      <c r="M8" s="89">
        <v>12.5</v>
      </c>
      <c r="N8" s="89">
        <v>6</v>
      </c>
    </row>
    <row r="9" spans="1:14" s="9" customFormat="1" ht="13.5" thickTop="1" x14ac:dyDescent="0.2">
      <c r="A9" s="162" t="s">
        <v>419</v>
      </c>
      <c r="B9" s="163" t="s">
        <v>260</v>
      </c>
      <c r="C9" s="163" t="s">
        <v>161</v>
      </c>
      <c r="D9" s="122">
        <v>1240000</v>
      </c>
      <c r="E9" s="164">
        <v>0</v>
      </c>
      <c r="F9" s="124">
        <v>55.5</v>
      </c>
      <c r="G9" s="125">
        <v>12.5</v>
      </c>
      <c r="H9" s="125">
        <v>6</v>
      </c>
      <c r="I9" s="125">
        <v>5</v>
      </c>
      <c r="J9" s="125">
        <v>6</v>
      </c>
      <c r="K9" s="125">
        <v>5</v>
      </c>
      <c r="L9" s="125">
        <v>8.5</v>
      </c>
      <c r="M9" s="125">
        <v>5.5</v>
      </c>
      <c r="N9" s="125">
        <v>7</v>
      </c>
    </row>
    <row r="10" spans="1:14" ht="25.5" x14ac:dyDescent="0.25">
      <c r="A10" s="165" t="s">
        <v>418</v>
      </c>
      <c r="B10" s="166" t="s">
        <v>259</v>
      </c>
      <c r="C10" s="166" t="s">
        <v>161</v>
      </c>
      <c r="D10" s="128">
        <v>1285032</v>
      </c>
      <c r="E10" s="167">
        <v>0</v>
      </c>
      <c r="F10" s="130">
        <v>53.666666666666664</v>
      </c>
      <c r="G10" s="131">
        <v>11</v>
      </c>
      <c r="H10" s="131">
        <v>7.3</v>
      </c>
      <c r="I10" s="131">
        <v>5.7</v>
      </c>
      <c r="J10" s="131">
        <v>4.5999999999999996</v>
      </c>
      <c r="K10" s="131">
        <v>5.4</v>
      </c>
      <c r="L10" s="131">
        <v>6.4</v>
      </c>
      <c r="M10" s="131">
        <v>9</v>
      </c>
      <c r="N10" s="131">
        <v>4.3</v>
      </c>
    </row>
    <row r="11" spans="1:14" ht="25.5" x14ac:dyDescent="0.25">
      <c r="A11" s="168" t="s">
        <v>402</v>
      </c>
      <c r="B11" s="169" t="s">
        <v>243</v>
      </c>
      <c r="C11" s="169" t="s">
        <v>149</v>
      </c>
      <c r="D11" s="128">
        <v>384500</v>
      </c>
      <c r="E11" s="167">
        <v>0</v>
      </c>
      <c r="F11" s="139">
        <v>52</v>
      </c>
      <c r="G11" s="131">
        <v>10.5</v>
      </c>
      <c r="H11" s="131">
        <v>5</v>
      </c>
      <c r="I11" s="131">
        <v>5</v>
      </c>
      <c r="J11" s="131">
        <v>4.5</v>
      </c>
      <c r="K11" s="131">
        <v>3.5</v>
      </c>
      <c r="L11" s="131">
        <v>6.5</v>
      </c>
      <c r="M11" s="131">
        <v>12</v>
      </c>
      <c r="N11" s="131">
        <v>5</v>
      </c>
    </row>
    <row r="12" spans="1:14" x14ac:dyDescent="0.25">
      <c r="C12" s="1"/>
      <c r="D12" s="1"/>
      <c r="E12" s="1"/>
      <c r="F12" s="244"/>
      <c r="G12" s="1"/>
      <c r="I12" s="1"/>
      <c r="J12" s="1"/>
      <c r="K12" s="1"/>
      <c r="L12" s="1"/>
      <c r="M12" s="1"/>
      <c r="N12" s="1"/>
    </row>
    <row r="13" spans="1:14" x14ac:dyDescent="0.25">
      <c r="A13" s="8" t="s">
        <v>519</v>
      </c>
      <c r="C13" s="1"/>
      <c r="D13" s="1"/>
      <c r="E13" s="1"/>
      <c r="F13" s="1"/>
      <c r="G13" s="1"/>
      <c r="I13" s="1"/>
      <c r="J13" s="1"/>
      <c r="K13" s="1"/>
      <c r="L13" s="1"/>
      <c r="M13" s="1"/>
      <c r="N13" s="1"/>
    </row>
    <row r="14" spans="1:14" ht="25.5" x14ac:dyDescent="0.25">
      <c r="A14" s="158" t="s">
        <v>384</v>
      </c>
      <c r="B14" s="157" t="s">
        <v>226</v>
      </c>
      <c r="C14" s="157" t="s">
        <v>139</v>
      </c>
      <c r="D14" s="49">
        <v>1684575</v>
      </c>
      <c r="E14" s="1"/>
      <c r="F14" s="1"/>
      <c r="G14" s="1"/>
      <c r="I14" s="1"/>
      <c r="J14" s="1"/>
      <c r="K14" s="1"/>
      <c r="L14" s="1"/>
      <c r="M14" s="1"/>
      <c r="N14" s="1"/>
    </row>
    <row r="15" spans="1:14" ht="29.45" customHeight="1" x14ac:dyDescent="0.25">
      <c r="A15" s="159" t="s">
        <v>417</v>
      </c>
      <c r="B15" s="156" t="s">
        <v>258</v>
      </c>
      <c r="C15" s="156" t="s">
        <v>161</v>
      </c>
      <c r="D15" s="49">
        <v>604000</v>
      </c>
      <c r="E15" s="1"/>
      <c r="F15" s="1"/>
      <c r="G15" s="1"/>
      <c r="I15" s="1"/>
      <c r="J15" s="1"/>
      <c r="K15" s="1"/>
      <c r="L15" s="1"/>
      <c r="M15" s="1"/>
      <c r="N15" s="1"/>
    </row>
    <row r="16" spans="1:14" x14ac:dyDescent="0.25">
      <c r="C16" s="1"/>
      <c r="D16" s="1"/>
      <c r="E16" s="1"/>
      <c r="F16" s="1"/>
      <c r="G16" s="1"/>
      <c r="I16" s="1"/>
      <c r="J16" s="1"/>
      <c r="K16" s="1"/>
      <c r="L16" s="1"/>
      <c r="M16" s="1"/>
      <c r="N16" s="1"/>
    </row>
    <row r="17" spans="3:14" x14ac:dyDescent="0.25">
      <c r="C17" s="1"/>
      <c r="D17" s="1"/>
      <c r="E17" s="1"/>
      <c r="F17" s="1"/>
      <c r="G17" s="1"/>
      <c r="I17" s="1"/>
      <c r="J17" s="1"/>
      <c r="K17" s="1"/>
      <c r="L17" s="1"/>
      <c r="M17" s="1"/>
      <c r="N17" s="1"/>
    </row>
    <row r="18" spans="3:14" x14ac:dyDescent="0.25">
      <c r="C18" s="1"/>
      <c r="D18" s="1"/>
      <c r="E18" s="1"/>
      <c r="F18" s="1"/>
      <c r="G18" s="1"/>
      <c r="I18" s="1"/>
      <c r="J18" s="1"/>
      <c r="K18" s="1"/>
      <c r="L18" s="1"/>
      <c r="M18" s="1"/>
      <c r="N18" s="1"/>
    </row>
    <row r="19" spans="3:14" s="9" customFormat="1" ht="12.75" x14ac:dyDescent="0.25"/>
    <row r="20" spans="3:14" x14ac:dyDescent="0.25">
      <c r="C20" s="1"/>
      <c r="D20" s="1"/>
      <c r="E20" s="1"/>
      <c r="F20" s="1"/>
      <c r="G20" s="1"/>
      <c r="I20" s="1"/>
      <c r="J20" s="1"/>
      <c r="K20" s="1"/>
      <c r="L20" s="1"/>
      <c r="M20" s="1"/>
      <c r="N20" s="1"/>
    </row>
    <row r="21" spans="3:14" x14ac:dyDescent="0.25">
      <c r="C21" s="1"/>
      <c r="D21" s="1"/>
      <c r="E21" s="1"/>
      <c r="F21" s="1"/>
      <c r="G21" s="1"/>
      <c r="I21" s="1"/>
      <c r="J21" s="1"/>
      <c r="K21" s="1"/>
      <c r="L21" s="1"/>
      <c r="M21" s="1"/>
      <c r="N21" s="1"/>
    </row>
    <row r="22" spans="3:14" x14ac:dyDescent="0.25"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</row>
    <row r="23" spans="3:14" x14ac:dyDescent="0.25"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</row>
    <row r="24" spans="3:14" s="9" customFormat="1" ht="12.75" x14ac:dyDescent="0.25"/>
    <row r="25" spans="3:14" x14ac:dyDescent="0.25">
      <c r="C25" s="1"/>
      <c r="D25" s="1"/>
      <c r="E25" s="1"/>
      <c r="F25" s="1"/>
      <c r="G25" s="1"/>
      <c r="I25" s="1"/>
      <c r="J25" s="1"/>
      <c r="K25" s="1"/>
      <c r="L25" s="1"/>
      <c r="M25" s="1"/>
      <c r="N25" s="1"/>
    </row>
    <row r="26" spans="3:14" x14ac:dyDescent="0.25">
      <c r="C26" s="1"/>
      <c r="D26" s="1"/>
      <c r="E26" s="1"/>
      <c r="F26" s="1"/>
      <c r="G26" s="1"/>
      <c r="I26" s="1"/>
      <c r="J26" s="1"/>
      <c r="K26" s="1"/>
      <c r="L26" s="1"/>
      <c r="M26" s="1"/>
      <c r="N26" s="1"/>
    </row>
    <row r="27" spans="3:14" x14ac:dyDescent="0.25">
      <c r="C27" s="1"/>
      <c r="D27" s="1"/>
      <c r="E27" s="1"/>
      <c r="F27" s="1"/>
      <c r="G27" s="1"/>
      <c r="I27" s="1"/>
      <c r="J27" s="1"/>
      <c r="K27" s="1"/>
      <c r="L27" s="1"/>
      <c r="M27" s="1"/>
      <c r="N27" s="1"/>
    </row>
    <row r="28" spans="3:14" x14ac:dyDescent="0.25">
      <c r="C28" s="1"/>
      <c r="D28" s="1"/>
      <c r="E28" s="1"/>
      <c r="F28" s="1"/>
      <c r="G28" s="1"/>
      <c r="I28" s="1"/>
      <c r="J28" s="1"/>
      <c r="K28" s="1"/>
      <c r="L28" s="1"/>
      <c r="M28" s="1"/>
      <c r="N28" s="1"/>
    </row>
    <row r="29" spans="3:14" x14ac:dyDescent="0.25">
      <c r="C29" s="1"/>
      <c r="D29" s="1"/>
      <c r="E29" s="1"/>
      <c r="F29" s="1"/>
      <c r="G29" s="1"/>
      <c r="I29" s="1"/>
      <c r="J29" s="1"/>
      <c r="K29" s="1"/>
      <c r="L29" s="1"/>
      <c r="M29" s="1"/>
      <c r="N29" s="1"/>
    </row>
    <row r="30" spans="3:14" x14ac:dyDescent="0.25">
      <c r="C30" s="1"/>
      <c r="D30" s="1"/>
      <c r="E30" s="1"/>
      <c r="F30" s="1"/>
      <c r="G30" s="1"/>
      <c r="I30" s="1"/>
      <c r="J30" s="1"/>
      <c r="K30" s="1"/>
      <c r="L30" s="1"/>
      <c r="M30" s="1"/>
      <c r="N30" s="1"/>
    </row>
    <row r="31" spans="3:14" x14ac:dyDescent="0.25">
      <c r="C31" s="1"/>
      <c r="D31" s="1"/>
      <c r="E31" s="1"/>
      <c r="F31" s="1"/>
      <c r="G31" s="1"/>
      <c r="I31" s="1"/>
      <c r="J31" s="1"/>
      <c r="K31" s="1"/>
      <c r="L31" s="1"/>
      <c r="M31" s="1"/>
      <c r="N31" s="1"/>
    </row>
    <row r="32" spans="3:14" x14ac:dyDescent="0.25">
      <c r="C32" s="1"/>
      <c r="D32" s="1"/>
      <c r="E32" s="1"/>
      <c r="F32" s="1"/>
      <c r="G32" s="1"/>
      <c r="I32" s="1"/>
      <c r="J32" s="1"/>
      <c r="K32" s="1"/>
      <c r="L32" s="1"/>
      <c r="M32" s="1"/>
      <c r="N32" s="1"/>
    </row>
    <row r="33" spans="3:14" x14ac:dyDescent="0.25">
      <c r="C33" s="1"/>
      <c r="D33" s="1"/>
      <c r="E33" s="1"/>
      <c r="F33" s="1"/>
      <c r="G33" s="1"/>
      <c r="I33" s="1"/>
      <c r="J33" s="1"/>
      <c r="K33" s="1"/>
      <c r="L33" s="1"/>
      <c r="M33" s="1"/>
      <c r="N33" s="1"/>
    </row>
    <row r="34" spans="3:14" x14ac:dyDescent="0.25"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</row>
    <row r="35" spans="3:14" x14ac:dyDescent="0.25"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</row>
    <row r="36" spans="3:14" x14ac:dyDescent="0.25">
      <c r="C36" s="1"/>
      <c r="D36" s="1"/>
      <c r="E36" s="1"/>
      <c r="F36" s="1"/>
      <c r="G36" s="1"/>
      <c r="I36" s="1"/>
      <c r="J36" s="1"/>
      <c r="K36" s="1"/>
      <c r="L36" s="1"/>
      <c r="M36" s="1"/>
      <c r="N36" s="1"/>
    </row>
    <row r="37" spans="3:14" x14ac:dyDescent="0.25">
      <c r="C37" s="1"/>
      <c r="D37" s="1"/>
      <c r="E37" s="1"/>
      <c r="F37" s="1"/>
      <c r="G37" s="1"/>
      <c r="I37" s="1"/>
      <c r="J37" s="1"/>
      <c r="K37" s="1"/>
      <c r="L37" s="1"/>
      <c r="M37" s="1"/>
      <c r="N37" s="1"/>
    </row>
    <row r="38" spans="3:14" x14ac:dyDescent="0.25">
      <c r="C38" s="1"/>
      <c r="D38" s="1"/>
      <c r="E38" s="1"/>
      <c r="F38" s="1"/>
      <c r="G38" s="1"/>
      <c r="I38" s="1"/>
      <c r="J38" s="1"/>
      <c r="K38" s="1"/>
      <c r="L38" s="1"/>
      <c r="M38" s="1"/>
      <c r="N38" s="1"/>
    </row>
    <row r="39" spans="3:14" s="9" customFormat="1" ht="12.75" x14ac:dyDescent="0.25"/>
    <row r="40" spans="3:14" x14ac:dyDescent="0.25">
      <c r="C40" s="1"/>
      <c r="D40" s="1"/>
      <c r="E40" s="1"/>
      <c r="F40" s="1"/>
      <c r="G40" s="1"/>
      <c r="I40" s="1"/>
      <c r="J40" s="1"/>
      <c r="K40" s="1"/>
      <c r="L40" s="1"/>
      <c r="M40" s="1"/>
      <c r="N40" s="1"/>
    </row>
    <row r="41" spans="3:14" x14ac:dyDescent="0.25">
      <c r="C41" s="1"/>
      <c r="D41" s="1"/>
      <c r="E41" s="1"/>
      <c r="F41" s="1"/>
      <c r="G41" s="1"/>
      <c r="I41" s="1"/>
      <c r="J41" s="1"/>
      <c r="K41" s="1"/>
      <c r="L41" s="1"/>
      <c r="M41" s="1"/>
      <c r="N41" s="1"/>
    </row>
    <row r="42" spans="3:14" x14ac:dyDescent="0.25">
      <c r="C42" s="1"/>
      <c r="D42" s="1"/>
      <c r="E42" s="1"/>
      <c r="F42" s="1"/>
      <c r="G42" s="1"/>
      <c r="I42" s="1"/>
      <c r="J42" s="1"/>
      <c r="K42" s="1"/>
      <c r="L42" s="1"/>
      <c r="M42" s="1"/>
      <c r="N42" s="1"/>
    </row>
    <row r="43" spans="3:14" x14ac:dyDescent="0.25">
      <c r="C43" s="1"/>
      <c r="D43" s="1"/>
      <c r="E43" s="1"/>
      <c r="F43" s="1"/>
      <c r="G43" s="1"/>
      <c r="I43" s="1"/>
      <c r="J43" s="1"/>
      <c r="K43" s="1"/>
      <c r="L43" s="1"/>
      <c r="M43" s="1"/>
      <c r="N43" s="1"/>
    </row>
    <row r="44" spans="3:14" x14ac:dyDescent="0.25">
      <c r="C44" s="1"/>
      <c r="D44" s="1"/>
      <c r="E44" s="1"/>
      <c r="F44" s="1"/>
      <c r="G44" s="1"/>
      <c r="I44" s="1"/>
      <c r="J44" s="1"/>
      <c r="K44" s="1"/>
      <c r="L44" s="1"/>
      <c r="M44" s="1"/>
      <c r="N44" s="1"/>
    </row>
    <row r="45" spans="3:14" x14ac:dyDescent="0.25">
      <c r="C45" s="1"/>
      <c r="D45" s="1"/>
      <c r="E45" s="1"/>
      <c r="F45" s="1"/>
      <c r="G45" s="1"/>
      <c r="I45" s="1"/>
      <c r="J45" s="1"/>
      <c r="K45" s="1"/>
      <c r="L45" s="1"/>
      <c r="M45" s="1"/>
      <c r="N45" s="1"/>
    </row>
    <row r="46" spans="3:14" x14ac:dyDescent="0.25"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</row>
    <row r="47" spans="3:14" x14ac:dyDescent="0.25">
      <c r="C47" s="1"/>
      <c r="D47" s="1"/>
      <c r="E47" s="1"/>
      <c r="F47" s="1"/>
      <c r="G47" s="1"/>
      <c r="I47" s="1"/>
      <c r="J47" s="1"/>
      <c r="K47" s="1"/>
      <c r="L47" s="1"/>
      <c r="M47" s="1"/>
      <c r="N47" s="1"/>
    </row>
    <row r="48" spans="3:14" x14ac:dyDescent="0.25">
      <c r="C48" s="1"/>
      <c r="D48" s="1"/>
      <c r="E48" s="1"/>
      <c r="F48" s="1"/>
      <c r="G48" s="1"/>
      <c r="I48" s="1"/>
      <c r="J48" s="1"/>
      <c r="K48" s="1"/>
      <c r="L48" s="1"/>
      <c r="M48" s="1"/>
      <c r="N48" s="1"/>
    </row>
    <row r="49" spans="3:14" x14ac:dyDescent="0.25">
      <c r="C49" s="1"/>
      <c r="D49" s="1"/>
      <c r="E49" s="1"/>
      <c r="F49" s="1"/>
      <c r="G49" s="1"/>
      <c r="I49" s="1"/>
      <c r="J49" s="1"/>
      <c r="K49" s="1"/>
      <c r="L49" s="1"/>
      <c r="M49" s="1"/>
      <c r="N49" s="1"/>
    </row>
    <row r="50" spans="3:14" x14ac:dyDescent="0.25">
      <c r="C50" s="1"/>
      <c r="D50" s="1"/>
      <c r="E50" s="1"/>
      <c r="F50" s="1"/>
      <c r="G50" s="1"/>
      <c r="I50" s="1"/>
      <c r="J50" s="1"/>
      <c r="K50" s="1"/>
      <c r="L50" s="1"/>
      <c r="M50" s="1"/>
      <c r="N50" s="1"/>
    </row>
    <row r="51" spans="3:14" x14ac:dyDescent="0.25"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</row>
    <row r="52" spans="3:14" x14ac:dyDescent="0.25"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</row>
    <row r="53" spans="3:14" x14ac:dyDescent="0.25">
      <c r="C53" s="1"/>
      <c r="D53" s="1"/>
      <c r="E53" s="1"/>
      <c r="F53" s="1"/>
      <c r="G53" s="1"/>
      <c r="I53" s="1"/>
      <c r="J53" s="1"/>
      <c r="K53" s="1"/>
      <c r="L53" s="1"/>
      <c r="M53" s="1"/>
      <c r="N53" s="1"/>
    </row>
    <row r="54" spans="3:14" x14ac:dyDescent="0.25"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</row>
    <row r="55" spans="3:14" x14ac:dyDescent="0.25">
      <c r="C55" s="1"/>
      <c r="D55" s="1"/>
      <c r="E55" s="1"/>
      <c r="F55" s="1"/>
      <c r="G55" s="1"/>
      <c r="I55" s="1"/>
      <c r="J55" s="1"/>
      <c r="K55" s="1"/>
      <c r="L55" s="1"/>
      <c r="M55" s="1"/>
      <c r="N55" s="1"/>
    </row>
  </sheetData>
  <sheetProtection algorithmName="SHA-512" hashValue="cEjDrieWVQeX7DbQ7euKUZIufVNAoiq5anQsHwfe05yWc3GInL+7YYfOfDcwAp41RLyuQJRxG4N4PV1tM6PSkQ==" saltValue="yPnePpG2eWv14pAzAbFPgw==" spinCount="100000" sheet="1" objects="1" scenarios="1"/>
  <mergeCells count="1">
    <mergeCell ref="G5:N5"/>
  </mergeCells>
  <conditionalFormatting sqref="A7:N8">
    <cfRule type="expression" dxfId="34" priority="1">
      <formula>MOD(ROW(),2)=0</formula>
    </cfRule>
  </conditionalFormatting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headerFooter>
    <oddHeader>&amp;LVíce oblastí umění&amp;RNPO výzva č. 0315/2023 Rozvoj kompetencí pracovníků KKS: projekty mezinárodní umělecké a odborné spolupráce v ČR</oddHeader>
    <oddFooter>&amp;C&amp;P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5189-91C3-46D6-B302-0498C0B6B900}">
  <sheetPr>
    <pageSetUpPr fitToPage="1"/>
  </sheetPr>
  <dimension ref="A1:J38"/>
  <sheetViews>
    <sheetView showGridLines="0" zoomScale="80" zoomScaleNormal="80" workbookViewId="0">
      <selection activeCell="A7" sqref="A7"/>
    </sheetView>
  </sheetViews>
  <sheetFormatPr defaultColWidth="8.7109375" defaultRowHeight="15" x14ac:dyDescent="0.25"/>
  <cols>
    <col min="1" max="1" width="26.140625" style="17" customWidth="1"/>
    <col min="2" max="2" width="14.140625" style="17" customWidth="1"/>
    <col min="3" max="3" width="14.85546875" style="17" bestFit="1" customWidth="1"/>
    <col min="4" max="4" width="18.7109375" style="17" bestFit="1" customWidth="1"/>
    <col min="5" max="5" width="17.140625" style="17" bestFit="1" customWidth="1"/>
    <col min="6" max="6" width="20.42578125" style="17" customWidth="1"/>
    <col min="7" max="7" width="14.7109375" style="17" bestFit="1" customWidth="1"/>
    <col min="8" max="8" width="15.85546875" style="17" customWidth="1"/>
    <col min="9" max="16384" width="8.7109375" style="17"/>
  </cols>
  <sheetData>
    <row r="1" spans="1:8" x14ac:dyDescent="0.25">
      <c r="A1" s="14"/>
      <c r="B1" s="14"/>
      <c r="C1" s="14"/>
      <c r="D1" s="14"/>
      <c r="E1" s="15"/>
      <c r="F1" s="16"/>
    </row>
    <row r="2" spans="1:8" x14ac:dyDescent="0.25">
      <c r="A2" s="14"/>
      <c r="B2" s="14"/>
      <c r="C2" s="14"/>
      <c r="D2" s="14"/>
      <c r="E2" s="15"/>
      <c r="F2" s="16"/>
    </row>
    <row r="3" spans="1:8" x14ac:dyDescent="0.25">
      <c r="A3" s="14"/>
      <c r="B3" s="14"/>
      <c r="C3" s="14"/>
      <c r="D3" s="14"/>
      <c r="E3" s="15"/>
      <c r="F3" s="16"/>
    </row>
    <row r="4" spans="1:8" x14ac:dyDescent="0.25">
      <c r="A4" s="14"/>
      <c r="B4" s="14"/>
      <c r="C4" s="14"/>
      <c r="D4" s="14"/>
      <c r="E4" s="15"/>
      <c r="F4" s="18"/>
    </row>
    <row r="5" spans="1:8" x14ac:dyDescent="0.25">
      <c r="A5" s="21" t="s">
        <v>125</v>
      </c>
      <c r="B5" s="19"/>
      <c r="C5" s="14"/>
      <c r="D5" s="14"/>
      <c r="E5" s="15"/>
      <c r="F5" s="16"/>
    </row>
    <row r="6" spans="1:8" x14ac:dyDescent="0.25">
      <c r="A6" s="20" t="s">
        <v>90</v>
      </c>
      <c r="B6" s="19"/>
      <c r="C6" s="14"/>
      <c r="D6" s="14"/>
      <c r="E6" s="15"/>
      <c r="F6" s="16"/>
    </row>
    <row r="8" spans="1:8" s="26" customFormat="1" ht="53.45" customHeight="1" x14ac:dyDescent="0.25">
      <c r="A8" s="27" t="s">
        <v>91</v>
      </c>
      <c r="B8" s="28" t="s">
        <v>92</v>
      </c>
      <c r="C8" s="29" t="s">
        <v>117</v>
      </c>
      <c r="D8" s="29" t="s">
        <v>524</v>
      </c>
      <c r="E8" s="29" t="s">
        <v>525</v>
      </c>
      <c r="F8" s="29" t="s">
        <v>526</v>
      </c>
    </row>
    <row r="9" spans="1:8" x14ac:dyDescent="0.25">
      <c r="A9" s="209" t="s">
        <v>97</v>
      </c>
      <c r="B9" s="210">
        <f>SUM(Tabulka6[[#This Row],[Okruh 1
Rezidenční pobyty]:[Okruh 4
Platformy podporující rozvoj kompetencí pracovníků KKS]])</f>
        <v>161</v>
      </c>
      <c r="C9" s="211">
        <f>COUNTA(Tabulka18198[Název projektu],Tabulka1819815[Název projektu],Tabulka181981526[Název projektu],Tabulka181981521[Název projektu],Tabulka18198152131[Název projektu])</f>
        <v>49</v>
      </c>
      <c r="D9" s="211">
        <f>COUNTA(Tabulka1819810[Název projektu],Tabulka18198101317[Název projektu],Tabulka1819810131728[Název projektu],Tabulka1819810131723[Název projektu],Tabulka1819810162232[Název projektu])</f>
        <v>62</v>
      </c>
      <c r="E9" s="211">
        <f>COUNTA(Tabulka181981013[Název projektu],Tabulka181981418[Název projektu],Tabulka18198141824[Název projektu],Tabulka181981013172333[Název projektu])</f>
        <v>25</v>
      </c>
      <c r="F9" s="212">
        <f>COUNTA(Tabulka1819814[Název projektu],Tabulka18198141820[Název projektu],'Klasická hudba'!B28:B29,Tabulka1819814182025[Název projektu],Tabulka1819814182434[Název projektu],Tabulka181912[Název projektu],'4 X. Platformy'!B14:B15)</f>
        <v>25</v>
      </c>
    </row>
    <row r="10" spans="1:8" x14ac:dyDescent="0.25">
      <c r="A10" s="209" t="s">
        <v>98</v>
      </c>
      <c r="B10" s="210">
        <f>SUM(Tabulka6[[#This Row],[Okruh 1
Rezidenční pobyty]:[Okruh 4
Platformy podporující rozvoj kompetencí pracovníků KKS]])</f>
        <v>122</v>
      </c>
      <c r="C10" s="211">
        <f>C9-C11</f>
        <v>39</v>
      </c>
      <c r="D10" s="211">
        <f t="shared" ref="D10:E10" si="0">D9-D11</f>
        <v>44</v>
      </c>
      <c r="E10" s="211">
        <f t="shared" si="0"/>
        <v>22</v>
      </c>
      <c r="F10" s="212">
        <f>F9-F11-F12</f>
        <v>17</v>
      </c>
    </row>
    <row r="11" spans="1:8" x14ac:dyDescent="0.25">
      <c r="A11" s="213" t="s">
        <v>100</v>
      </c>
      <c r="B11" s="210">
        <f>SUM(Tabulka6[[#This Row],[Okruh 1
Rezidenční pobyty]:[Okruh 4
Platformy podporující rozvoj kompetencí pracovníků KKS]])</f>
        <v>37</v>
      </c>
      <c r="C11" s="214">
        <f>COUNTA(Divadlo!B12:B14,'Tanec a nonverbální divadlo'!B25:B26,'Výtvarné umění'!B20:B24)</f>
        <v>10</v>
      </c>
      <c r="D11" s="214">
        <f>COUNTA('Alternativní hudba'!B16:B17,Divadlo!B24:B27,'Klasická hudba'!B24,'Tanec a nonverbální divadlo'!B51:B59,Tabulka1819810162232[Název projektu])</f>
        <v>18</v>
      </c>
      <c r="E11" s="214">
        <f>COUNTA(Divadlo!B37,'Výtvarné umění'!B40:B41)</f>
        <v>3</v>
      </c>
      <c r="F11" s="215">
        <f>COUNTA('Alternativní hudba'!B31,'Tanec a nonverbální divadlo'!B74,'Výtvarné umění'!B49,'4 X. Platformy'!B9:B11)</f>
        <v>6</v>
      </c>
    </row>
    <row r="12" spans="1:8" x14ac:dyDescent="0.25">
      <c r="A12" s="213" t="s">
        <v>523</v>
      </c>
      <c r="B12" s="210">
        <f>SUM(Tabulka6[[#This Row],[Okruh 1
Rezidenční pobyty]:[Okruh 4
Platformy podporující rozvoj kompetencí pracovníků KKS]])</f>
        <v>2</v>
      </c>
      <c r="C12" s="214">
        <v>0</v>
      </c>
      <c r="D12" s="214">
        <v>0</v>
      </c>
      <c r="E12" s="214">
        <v>0</v>
      </c>
      <c r="F12" s="215">
        <v>2</v>
      </c>
    </row>
    <row r="13" spans="1:8" x14ac:dyDescent="0.25">
      <c r="A13" s="205"/>
      <c r="B13" s="206"/>
      <c r="C13" s="205"/>
      <c r="D13" s="205"/>
      <c r="E13" s="205"/>
      <c r="F13" s="205"/>
      <c r="G13" s="205"/>
    </row>
    <row r="14" spans="1:8" ht="25.5" x14ac:dyDescent="0.25">
      <c r="A14" s="207" t="s">
        <v>91</v>
      </c>
      <c r="B14" s="207" t="s">
        <v>92</v>
      </c>
      <c r="C14" s="208" t="s">
        <v>527</v>
      </c>
      <c r="D14" s="208" t="s">
        <v>528</v>
      </c>
      <c r="E14" s="208" t="s">
        <v>529</v>
      </c>
      <c r="F14" s="208" t="s">
        <v>530</v>
      </c>
      <c r="G14" s="208" t="s">
        <v>531</v>
      </c>
      <c r="H14" s="208" t="s">
        <v>532</v>
      </c>
    </row>
    <row r="15" spans="1:8" x14ac:dyDescent="0.25">
      <c r="A15" s="216" t="s">
        <v>97</v>
      </c>
      <c r="B15" s="217">
        <f>SUM(C15:H15)</f>
        <v>161</v>
      </c>
      <c r="C15" s="211">
        <f>COUNTA(Tabulka18198[Název projektu],Tabulka1819810[Název projektu],Tabulka181981013[Název projektu],Tabulka1819814[Název projektu])</f>
        <v>16</v>
      </c>
      <c r="D15" s="211">
        <f>COUNTA(Tabulka1819815[Název projektu],Tabulka18198101317[Název projektu],Tabulka181981418[Název projektu],Tabulka18198141820[Název projektu])</f>
        <v>28</v>
      </c>
      <c r="E15" s="211">
        <f>COUNTA(Tabulka181981526[Název projektu],Tabulka1819810131728[Název projektu],Tabulka181981016273[Název projektu])</f>
        <v>17</v>
      </c>
      <c r="F15" s="211">
        <f>COUNTA(Tabulka181981521[Název projektu],Tabulka1819810131723[Název projektu],Tabulka18198141824[Název projektu],Tabulka1819814182025[Název projektu])</f>
        <v>59</v>
      </c>
      <c r="G15" s="211">
        <f>COUNTA(Tabulka18198152131[Název projektu],Tabulka1819810162232[Název projektu],Tabulka181981013172333[Název projektu],Tabulka1819814182434[Název projektu])</f>
        <v>34</v>
      </c>
      <c r="H15" s="218">
        <f>COUNTA(Tabulka181912[Název projektu],'4 X. Platformy'!B14:B15)</f>
        <v>7</v>
      </c>
    </row>
    <row r="16" spans="1:8" x14ac:dyDescent="0.25">
      <c r="A16" s="219" t="s">
        <v>98</v>
      </c>
      <c r="B16" s="217">
        <f t="shared" ref="B16:B18" si="1">SUM(C16:H16)</f>
        <v>122</v>
      </c>
      <c r="C16" s="211">
        <f>C15-C17</f>
        <v>13</v>
      </c>
      <c r="D16" s="211">
        <f t="shared" ref="D16:G16" si="2">D15-D17</f>
        <v>20</v>
      </c>
      <c r="E16" s="211">
        <f t="shared" si="2"/>
        <v>16</v>
      </c>
      <c r="F16" s="211">
        <f t="shared" si="2"/>
        <v>47</v>
      </c>
      <c r="G16" s="211">
        <f t="shared" si="2"/>
        <v>24</v>
      </c>
      <c r="H16" s="211">
        <f>H15-H18-H17</f>
        <v>2</v>
      </c>
    </row>
    <row r="17" spans="1:10" x14ac:dyDescent="0.25">
      <c r="A17" s="220" t="s">
        <v>100</v>
      </c>
      <c r="B17" s="217">
        <f t="shared" si="1"/>
        <v>37</v>
      </c>
      <c r="C17" s="211">
        <f>COUNTA('Alternativní hudba'!B16:B17,'Alternativní hudba'!B31)</f>
        <v>3</v>
      </c>
      <c r="D17" s="211">
        <f>COUNTA(Divadlo!B12:B14,Divadlo!B24:B27,Divadlo!B37)</f>
        <v>8</v>
      </c>
      <c r="E17" s="211">
        <f>COUNTA('Klasická hudba'!B24)</f>
        <v>1</v>
      </c>
      <c r="F17" s="211">
        <f>COUNTA('Tanec a nonverbální divadlo'!B25:B26,'Tanec a nonverbální divadlo'!B51:B59,'Tanec a nonverbální divadlo'!B74)</f>
        <v>12</v>
      </c>
      <c r="G17" s="211">
        <f>COUNTA('Výtvarné umění'!B20:B24,Tabulka1819810162232[Název projektu],'Výtvarné umění'!B40:B41,'Výtvarné umění'!B49)</f>
        <v>10</v>
      </c>
      <c r="H17" s="218">
        <f>COUNTA('4 X. Platformy'!B9:B11)</f>
        <v>3</v>
      </c>
    </row>
    <row r="18" spans="1:10" x14ac:dyDescent="0.25">
      <c r="A18" s="219" t="s">
        <v>523</v>
      </c>
      <c r="B18" s="217">
        <f t="shared" si="1"/>
        <v>2</v>
      </c>
      <c r="C18" s="211">
        <v>0</v>
      </c>
      <c r="D18" s="211">
        <v>0</v>
      </c>
      <c r="E18" s="211">
        <v>0</v>
      </c>
      <c r="F18" s="211">
        <v>0</v>
      </c>
      <c r="G18" s="211">
        <v>0</v>
      </c>
      <c r="H18" s="218">
        <v>2</v>
      </c>
    </row>
    <row r="19" spans="1:10" x14ac:dyDescent="0.25">
      <c r="A19" s="30"/>
      <c r="B19" s="31"/>
      <c r="C19" s="30"/>
      <c r="D19" s="30"/>
      <c r="E19" s="30"/>
      <c r="F19" s="30"/>
      <c r="G19" s="30"/>
    </row>
    <row r="20" spans="1:10" x14ac:dyDescent="0.25">
      <c r="A20" s="32" t="s">
        <v>124</v>
      </c>
      <c r="B20" s="32" t="s">
        <v>92</v>
      </c>
      <c r="C20" s="32" t="s">
        <v>93</v>
      </c>
      <c r="D20" s="32" t="s">
        <v>94</v>
      </c>
      <c r="E20" s="32" t="s">
        <v>95</v>
      </c>
      <c r="F20" s="32" t="s">
        <v>96</v>
      </c>
      <c r="G20" s="223"/>
      <c r="H20" s="14"/>
    </row>
    <row r="21" spans="1:10" x14ac:dyDescent="0.25">
      <c r="A21" s="33" t="s">
        <v>99</v>
      </c>
      <c r="B21" s="226">
        <f>SUM(C21:G21)</f>
        <v>163269679.67000002</v>
      </c>
      <c r="C21" s="227">
        <f>SUM(Tabulka18198[Požadovaná dotace],Tabulka1819815[Požadovaná dotace],Tabulka181981526[Požadovaná dotace],Tabulka181981521[Požadovaná dotace],Tabulka18198152131[Požadovaná dotace])</f>
        <v>59605725</v>
      </c>
      <c r="D21" s="227">
        <f>SUM(Tabulka1819810[Požadovaná dotace],Tabulka18198101317[Požadovaná dotace],Tabulka1819810131728[Požadovaná dotace],Tabulka1819810131723[Požadovaná dotace],Tabulka1819810162232[Požadovaná dotace])</f>
        <v>48702352.870000005</v>
      </c>
      <c r="E21" s="227">
        <f>SUM(Tabulka181981013[Požadovaná dotace],Tabulka181981418[Požadovaná dotace],Tabulka18198141824[Požadovaná dotace],Tabulka181981013172333[Požadovaná dotace])</f>
        <v>23199082.800000001</v>
      </c>
      <c r="F21" s="227">
        <f>SUM(Tabulka1819814[Požadovaná dotace],Tabulka18198141820[Požadovaná dotace],Tabulka181981016273[Požadovaná dotace],Tabulka1819814182025[Požadovaná dotace],Tabulka1819814182434[Požadovaná dotace],Tabulka181912[Požadovaná dotace],'4 X. Platformy'!D14:D15)</f>
        <v>31762519</v>
      </c>
      <c r="G21" s="224"/>
      <c r="H21" s="14"/>
    </row>
    <row r="22" spans="1:10" x14ac:dyDescent="0.25">
      <c r="A22" s="221" t="s">
        <v>3</v>
      </c>
      <c r="B22" s="228">
        <f>SUM(C22:G22)</f>
        <v>59949950</v>
      </c>
      <c r="C22" s="229">
        <f>SUM(Tabulka18198[Dotace],Tabulka1819815[Dotace],Tabulka181981526[Dotace],Tabulka181981521[Dotace],Tabulka18198152131[Dotace])</f>
        <v>27165000</v>
      </c>
      <c r="D22" s="229">
        <f>SUM(Tabulka1819810[Dotace],Tabulka18198101317[Dotace],Tabulka1819810131728[Dotace],Tabulka1819810131723[Dotace],Tabulka1819810162232[Dotace])</f>
        <v>13494950</v>
      </c>
      <c r="E22" s="229">
        <f>SUM(Tabulka181981013[Dotace],Tabulka181981418[Dotace],Tabulka18198141824[Dotace],Tabulka181981013172333[Dotace])</f>
        <v>8070000</v>
      </c>
      <c r="F22" s="229">
        <f>SUM(Tabulka1819814[Dotace],Tabulka18198141820[Dotace],Tabulka181981016273[Dotace],Tabulka1819814182025[Dotace],Tabulka1819814182434[Dotace],Tabulka181912[Dotace])</f>
        <v>11220000</v>
      </c>
      <c r="G22" s="225"/>
      <c r="H22" s="14"/>
    </row>
    <row r="23" spans="1:10" x14ac:dyDescent="0.25">
      <c r="A23" s="231"/>
      <c r="B23" s="232"/>
      <c r="C23" s="233">
        <f>C22/B22</f>
        <v>0.45312798426020373</v>
      </c>
      <c r="D23" s="233">
        <f>D22/B22</f>
        <v>0.22510360725905526</v>
      </c>
      <c r="E23" s="233">
        <f>E22/B22</f>
        <v>0.13461228908447798</v>
      </c>
      <c r="F23" s="233">
        <f>F22/B22</f>
        <v>0.18715611939626306</v>
      </c>
      <c r="G23" s="225"/>
      <c r="H23" s="14"/>
    </row>
    <row r="24" spans="1:10" customFormat="1" x14ac:dyDescent="0.25"/>
    <row r="25" spans="1:10" customFormat="1" ht="26.25" x14ac:dyDescent="0.25">
      <c r="A25" s="222" t="s">
        <v>124</v>
      </c>
      <c r="B25" s="222" t="s">
        <v>92</v>
      </c>
      <c r="C25" s="222" t="s">
        <v>527</v>
      </c>
      <c r="D25" s="222" t="s">
        <v>528</v>
      </c>
      <c r="E25" s="222" t="s">
        <v>529</v>
      </c>
      <c r="F25" s="222" t="s">
        <v>530</v>
      </c>
      <c r="G25" s="222" t="s">
        <v>531</v>
      </c>
      <c r="H25" s="222" t="s">
        <v>532</v>
      </c>
    </row>
    <row r="26" spans="1:10" customFormat="1" x14ac:dyDescent="0.25">
      <c r="A26" s="33" t="s">
        <v>99</v>
      </c>
      <c r="B26" s="226">
        <f>SUM(C26:H26)</f>
        <v>163269679.67000002</v>
      </c>
      <c r="C26" s="227">
        <f>'Alternativní hudba'!D5</f>
        <v>22947486.800000001</v>
      </c>
      <c r="D26" s="227">
        <f>Divadlo!D5</f>
        <v>30838019.870000001</v>
      </c>
      <c r="E26" s="227">
        <f>'Klasická hudba'!D5</f>
        <v>9773768</v>
      </c>
      <c r="F26" s="227">
        <f>'Tanec a nonverbální divadlo'!D5</f>
        <v>52472138</v>
      </c>
      <c r="G26" s="227">
        <f>'Výtvarné umění'!D5</f>
        <v>40810040</v>
      </c>
      <c r="H26" s="230">
        <f>'4 X. Platformy'!D5</f>
        <v>6428227</v>
      </c>
    </row>
    <row r="27" spans="1:10" customFormat="1" x14ac:dyDescent="0.25">
      <c r="A27" s="221" t="s">
        <v>3</v>
      </c>
      <c r="B27" s="228">
        <f>SUM(C27:H27)</f>
        <v>59949950</v>
      </c>
      <c r="C27" s="229">
        <f>'Alternativní hudba'!E5</f>
        <v>5550000</v>
      </c>
      <c r="D27" s="229">
        <f>Divadlo!E5</f>
        <v>12370000</v>
      </c>
      <c r="E27" s="229">
        <f>'Klasická hudba'!E5</f>
        <v>4150000</v>
      </c>
      <c r="F27" s="229">
        <f>'Tanec a nonverbální divadlo'!E5</f>
        <v>20749950</v>
      </c>
      <c r="G27" s="229">
        <f>'Výtvarné umění'!E5</f>
        <v>16250000</v>
      </c>
      <c r="H27" s="230">
        <f>'4 X. Platformy'!E5</f>
        <v>880000</v>
      </c>
    </row>
    <row r="29" spans="1:10" x14ac:dyDescent="0.25">
      <c r="A29" s="260" t="s">
        <v>87</v>
      </c>
      <c r="B29" s="261"/>
      <c r="C29" s="261"/>
      <c r="D29" s="235" t="s">
        <v>110</v>
      </c>
      <c r="E29" s="144"/>
      <c r="F29"/>
      <c r="G29"/>
      <c r="H29"/>
    </row>
    <row r="30" spans="1:10" x14ac:dyDescent="0.25">
      <c r="A30" s="264" t="s">
        <v>101</v>
      </c>
      <c r="B30" s="265"/>
      <c r="C30" s="265"/>
      <c r="D30" s="236" t="s">
        <v>108</v>
      </c>
      <c r="E30" s="237"/>
      <c r="F30"/>
      <c r="G30"/>
      <c r="H30"/>
      <c r="J30" s="234"/>
    </row>
    <row r="31" spans="1:10" x14ac:dyDescent="0.25">
      <c r="A31" s="262" t="s">
        <v>533</v>
      </c>
      <c r="B31" s="263"/>
      <c r="C31" s="263"/>
      <c r="D31" s="236" t="s">
        <v>109</v>
      </c>
      <c r="E31" s="237"/>
      <c r="F31"/>
      <c r="G31"/>
      <c r="H31"/>
    </row>
    <row r="32" spans="1:10" ht="44.45" customHeight="1" x14ac:dyDescent="0.25">
      <c r="A32" s="264" t="s">
        <v>102</v>
      </c>
      <c r="B32" s="265"/>
      <c r="C32" s="265"/>
      <c r="D32" s="236" t="s">
        <v>109</v>
      </c>
      <c r="E32" s="237"/>
      <c r="F32"/>
      <c r="G32"/>
      <c r="H32"/>
    </row>
    <row r="33" spans="1:8" x14ac:dyDescent="0.25">
      <c r="A33" s="262" t="s">
        <v>103</v>
      </c>
      <c r="B33" s="263"/>
      <c r="C33" s="263"/>
      <c r="D33" s="236" t="s">
        <v>109</v>
      </c>
      <c r="E33" s="238"/>
      <c r="F33"/>
      <c r="G33"/>
      <c r="H33"/>
    </row>
    <row r="34" spans="1:8" ht="42" customHeight="1" x14ac:dyDescent="0.25">
      <c r="A34" s="264" t="s">
        <v>104</v>
      </c>
      <c r="B34" s="265"/>
      <c r="C34" s="265"/>
      <c r="D34" s="236" t="s">
        <v>109</v>
      </c>
      <c r="E34" s="238"/>
      <c r="F34"/>
      <c r="G34"/>
      <c r="H34"/>
    </row>
    <row r="35" spans="1:8" ht="30" customHeight="1" x14ac:dyDescent="0.25">
      <c r="A35" s="262" t="s">
        <v>105</v>
      </c>
      <c r="B35" s="263"/>
      <c r="C35" s="263"/>
      <c r="D35" s="236" t="s">
        <v>109</v>
      </c>
      <c r="E35" s="238"/>
      <c r="F35"/>
      <c r="G35"/>
      <c r="H35"/>
    </row>
    <row r="36" spans="1:8" ht="29.1" customHeight="1" x14ac:dyDescent="0.25">
      <c r="A36" s="264" t="s">
        <v>106</v>
      </c>
      <c r="B36" s="265"/>
      <c r="C36" s="265"/>
      <c r="D36" s="236" t="s">
        <v>108</v>
      </c>
      <c r="E36" s="238"/>
      <c r="F36"/>
      <c r="G36"/>
      <c r="H36"/>
    </row>
    <row r="37" spans="1:8" ht="32.450000000000003" customHeight="1" x14ac:dyDescent="0.25">
      <c r="A37" s="262" t="s">
        <v>107</v>
      </c>
      <c r="B37" s="263"/>
      <c r="C37" s="263"/>
      <c r="D37" s="236" t="s">
        <v>109</v>
      </c>
      <c r="E37" s="238"/>
      <c r="F37"/>
      <c r="G37"/>
      <c r="H37"/>
    </row>
    <row r="38" spans="1:8" x14ac:dyDescent="0.25">
      <c r="E38" s="239"/>
    </row>
  </sheetData>
  <sheetProtection algorithmName="SHA-512" hashValue="Slo6Hv8eVKaNBKY+fBvJAws8O4nA/Sh511cboeEUBWsDVwd9290Yk5NjnSTSpWARJGP63MgkgQb1huS5r84IrQ==" saltValue="JyLGfT79soCtUWka1LYQpg==" spinCount="100000" sheet="1" objects="1" scenarios="1"/>
  <mergeCells count="9">
    <mergeCell ref="A29:C29"/>
    <mergeCell ref="A37:C37"/>
    <mergeCell ref="A36:C36"/>
    <mergeCell ref="A35:C35"/>
    <mergeCell ref="A34:C34"/>
    <mergeCell ref="A33:C33"/>
    <mergeCell ref="A32:C32"/>
    <mergeCell ref="A31:C31"/>
    <mergeCell ref="A30:C30"/>
  </mergeCells>
  <pageMargins left="0.70866141732283472" right="0.70866141732283472" top="0.78740157480314965" bottom="0.78740157480314965" header="0.31496062992125984" footer="0.31496062992125984"/>
  <pageSetup paperSize="9" scale="69" orientation="landscape" r:id="rId1"/>
  <ignoredErrors>
    <ignoredError sqref="C10:C12 B9" calculatedColumn="1"/>
    <ignoredError sqref="F10" formula="1"/>
  </ignoredError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15</vt:i4>
      </vt:variant>
    </vt:vector>
  </HeadingPairs>
  <TitlesOfParts>
    <vt:vector size="23" baseType="lpstr">
      <vt:lpstr>Seznam</vt:lpstr>
      <vt:lpstr>Alternativní hudba</vt:lpstr>
      <vt:lpstr>Divadlo</vt:lpstr>
      <vt:lpstr>Klasická hudba</vt:lpstr>
      <vt:lpstr>Tanec a nonverbální divadlo</vt:lpstr>
      <vt:lpstr>Výtvarné umění</vt:lpstr>
      <vt:lpstr>4 X. Platformy</vt:lpstr>
      <vt:lpstr>Statistika</vt:lpstr>
      <vt:lpstr>'4 X. Platformy'!Názvy_tisku</vt:lpstr>
      <vt:lpstr>'Alternativní hudba'!Názvy_tisku</vt:lpstr>
      <vt:lpstr>Divadlo!Názvy_tisku</vt:lpstr>
      <vt:lpstr>'Klasická hudba'!Názvy_tisku</vt:lpstr>
      <vt:lpstr>Seznam!Názvy_tisku</vt:lpstr>
      <vt:lpstr>'Tanec a nonverbální divadlo'!Názvy_tisku</vt:lpstr>
      <vt:lpstr>'Výtvarné umění'!Názvy_tisku</vt:lpstr>
      <vt:lpstr>'4 X. Platformy'!Oblast_tisku</vt:lpstr>
      <vt:lpstr>'Alternativní hudba'!Oblast_tisku</vt:lpstr>
      <vt:lpstr>Divadlo!Oblast_tisku</vt:lpstr>
      <vt:lpstr>'Klasická hudba'!Oblast_tisku</vt:lpstr>
      <vt:lpstr>Seznam!Oblast_tisku</vt:lpstr>
      <vt:lpstr>Statistika!Oblast_tisku</vt:lpstr>
      <vt:lpstr>'Tanec a nonverbální divadlo'!Oblast_tisku</vt:lpstr>
      <vt:lpstr>'Výtvarné umění'!Oblast_tisku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Vrtišková Duyen Monika</dc:creator>
  <cp:lastModifiedBy>Zahradníčková Zuzana</cp:lastModifiedBy>
  <cp:lastPrinted>2023-12-18T10:47:50Z</cp:lastPrinted>
  <dcterms:created xsi:type="dcterms:W3CDTF">2022-12-08T11:41:04Z</dcterms:created>
  <dcterms:modified xsi:type="dcterms:W3CDTF">2023-12-22T13:05:03Z</dcterms:modified>
</cp:coreProperties>
</file>