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3605" windowHeight="7980"/>
  </bookViews>
  <sheets>
    <sheet name="Okruh 1" sheetId="5" r:id="rId1"/>
    <sheet name="Okruh 2" sheetId="2" r:id="rId2"/>
    <sheet name="Okruh 3" sheetId="3" r:id="rId3"/>
    <sheet name="Okruh 4" sheetId="9" r:id="rId4"/>
    <sheet name="Okruh 5" sheetId="7" r:id="rId5"/>
    <sheet name="Statistika" sheetId="8" r:id="rId6"/>
  </sheets>
  <definedNames>
    <definedName name="_xlnm._FilterDatabase" localSheetId="0" hidden="1">'Okruh 1'!$A$5:$F$5</definedName>
    <definedName name="_xlnm._FilterDatabase" localSheetId="1" hidden="1">'Okruh 2'!$A$5:$E$5</definedName>
    <definedName name="_xlnm._FilterDatabase" localSheetId="3" hidden="1">'Okruh 4'!$B$5:$E$5</definedName>
    <definedName name="_xlnm.Print_Titles" localSheetId="0">'Okruh 1'!$5:$5</definedName>
    <definedName name="_xlnm.Print_Titles" localSheetId="1">'Okruh 2'!$5:$5</definedName>
    <definedName name="_xlnm.Print_Titles" localSheetId="3">'Okruh 4'!$5:$5</definedName>
    <definedName name="_xlnm.Print_Titles" localSheetId="4">'Okruh 5'!$5:$5</definedName>
    <definedName name="_xlnm.Print_Area" localSheetId="0">'Okruh 1'!$A$1:$I$41</definedName>
    <definedName name="_xlnm.Print_Area" localSheetId="1">'Okruh 2'!$A$1:$I$132</definedName>
    <definedName name="_xlnm.Print_Area" localSheetId="2">'Okruh 3'!$A$1:$I$9</definedName>
    <definedName name="_xlnm.Print_Area" localSheetId="3">'Okruh 4'!$A$1:$I$62</definedName>
    <definedName name="_xlnm.Print_Area" localSheetId="4">'Okruh 5'!$A$1:$I$34</definedName>
    <definedName name="_xlnm.Print_Area" localSheetId="5">Statistika!$A$1:$G$20</definedName>
  </definedNames>
  <calcPr calcId="191029"/>
</workbook>
</file>

<file path=xl/calcChain.xml><?xml version="1.0" encoding="utf-8"?>
<calcChain xmlns="http://schemas.openxmlformats.org/spreadsheetml/2006/main">
  <c r="G13" i="8" l="1"/>
  <c r="G19" i="8" l="1"/>
  <c r="F19" i="8"/>
  <c r="E19" i="8"/>
  <c r="D19" i="8"/>
  <c r="C19" i="8"/>
  <c r="F18" i="8"/>
  <c r="E18" i="8"/>
  <c r="D18" i="8"/>
  <c r="C18" i="8"/>
  <c r="B19" i="8" l="1"/>
  <c r="B18" i="8"/>
  <c r="G6" i="5"/>
  <c r="G25" i="5" l="1"/>
  <c r="G24" i="5"/>
  <c r="G23" i="5"/>
  <c r="G22" i="5"/>
  <c r="G17" i="5"/>
  <c r="G16" i="5"/>
  <c r="G15" i="5"/>
  <c r="G14" i="5"/>
  <c r="G13" i="5"/>
  <c r="G6" i="2"/>
  <c r="G26" i="2"/>
  <c r="G25" i="2"/>
  <c r="G24" i="2"/>
  <c r="G23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49" i="2"/>
  <c r="G48" i="2"/>
  <c r="G47" i="2"/>
  <c r="G46" i="2"/>
  <c r="G45" i="2"/>
  <c r="G44" i="2"/>
  <c r="G43" i="2"/>
  <c r="G42" i="2"/>
  <c r="G113" i="2"/>
  <c r="G22" i="9"/>
  <c r="G21" i="9"/>
  <c r="F13" i="8" l="1"/>
  <c r="F14" i="8"/>
  <c r="F12" i="8"/>
  <c r="F9" i="8"/>
  <c r="G60" i="2"/>
  <c r="G59" i="2"/>
  <c r="G18" i="8" l="1"/>
  <c r="G6" i="7"/>
  <c r="G7" i="7"/>
  <c r="G9" i="7"/>
  <c r="G10" i="7"/>
  <c r="G11" i="7"/>
  <c r="G12" i="7"/>
  <c r="G14" i="7"/>
  <c r="G15" i="7"/>
  <c r="G18" i="7"/>
  <c r="G19" i="7"/>
  <c r="I17" i="7"/>
  <c r="H17" i="7"/>
  <c r="G17" i="7" s="1"/>
  <c r="I16" i="7"/>
  <c r="H16" i="7"/>
  <c r="I13" i="7"/>
  <c r="H13" i="7"/>
  <c r="G13" i="7" s="1"/>
  <c r="I8" i="7"/>
  <c r="H8" i="7"/>
  <c r="G42" i="9"/>
  <c r="G41" i="9"/>
  <c r="G40" i="9"/>
  <c r="G39" i="9"/>
  <c r="G38" i="9"/>
  <c r="G37" i="9"/>
  <c r="G35" i="9"/>
  <c r="G36" i="9"/>
  <c r="G34" i="9"/>
  <c r="G33" i="9"/>
  <c r="G32" i="9"/>
  <c r="G31" i="9"/>
  <c r="G30" i="9"/>
  <c r="G29" i="9"/>
  <c r="G28" i="9"/>
  <c r="G27" i="9"/>
  <c r="G26" i="9"/>
  <c r="G25" i="9"/>
  <c r="G24" i="9"/>
  <c r="G23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6" i="7" l="1"/>
  <c r="G8" i="7"/>
  <c r="G6" i="3"/>
  <c r="G7" i="3"/>
  <c r="G112" i="2" l="1"/>
  <c r="G111" i="2"/>
  <c r="G110" i="2"/>
  <c r="G109" i="2"/>
  <c r="G108" i="2"/>
  <c r="G107" i="2"/>
  <c r="G106" i="2"/>
  <c r="G105" i="2" l="1"/>
  <c r="G104" i="2"/>
  <c r="G103" i="2"/>
  <c r="G102" i="2"/>
  <c r="G101" i="2"/>
  <c r="G100" i="2"/>
  <c r="G99" i="2"/>
  <c r="G98" i="2"/>
  <c r="G97" i="2"/>
  <c r="G96" i="2"/>
  <c r="G95" i="2"/>
  <c r="G94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40" i="2"/>
  <c r="G66" i="2"/>
  <c r="G65" i="2"/>
  <c r="G64" i="2"/>
  <c r="G62" i="2"/>
  <c r="G63" i="2"/>
  <c r="G61" i="2"/>
  <c r="G58" i="2"/>
  <c r="G57" i="2"/>
  <c r="G56" i="2"/>
  <c r="G55" i="2"/>
  <c r="G54" i="2"/>
  <c r="G53" i="2"/>
  <c r="G52" i="2"/>
  <c r="G51" i="2"/>
  <c r="G50" i="2"/>
  <c r="G41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2" i="2"/>
  <c r="G21" i="2"/>
  <c r="G19" i="5"/>
  <c r="G18" i="5"/>
  <c r="G12" i="5"/>
  <c r="G11" i="5"/>
  <c r="G10" i="5"/>
  <c r="G9" i="5"/>
  <c r="G8" i="5"/>
  <c r="G7" i="5"/>
  <c r="I93" i="2"/>
  <c r="G93" i="2" s="1"/>
  <c r="G30" i="5"/>
  <c r="G29" i="5"/>
  <c r="G28" i="5"/>
  <c r="G27" i="5"/>
  <c r="G26" i="5"/>
  <c r="G21" i="5"/>
  <c r="G20" i="5"/>
  <c r="E13" i="8" l="1"/>
  <c r="D13" i="8"/>
  <c r="C13" i="8"/>
  <c r="G12" i="8"/>
  <c r="E12" i="8"/>
  <c r="D12" i="8"/>
  <c r="C12" i="8"/>
  <c r="C9" i="8"/>
  <c r="D14" i="8"/>
  <c r="G14" i="8"/>
  <c r="E9" i="8"/>
  <c r="G9" i="8"/>
  <c r="D9" i="8"/>
  <c r="B14" i="8" l="1"/>
  <c r="B13" i="8"/>
  <c r="B12" i="8"/>
  <c r="B9" i="8"/>
</calcChain>
</file>

<file path=xl/sharedStrings.xml><?xml version="1.0" encoding="utf-8"?>
<sst xmlns="http://schemas.openxmlformats.org/spreadsheetml/2006/main" count="1113" uniqueCount="921">
  <si>
    <t>Registrační číslo</t>
  </si>
  <si>
    <t>Název projektu</t>
  </si>
  <si>
    <t>Žadatel</t>
  </si>
  <si>
    <t>Požadovaná dotace</t>
  </si>
  <si>
    <t>IČO</t>
  </si>
  <si>
    <t>Hodnocení (průměr)</t>
  </si>
  <si>
    <t>0213000138</t>
  </si>
  <si>
    <t>3K – koncentrace, komunikace, kreativita</t>
  </si>
  <si>
    <t>Sdružení Q, z.s.</t>
  </si>
  <si>
    <t>41600614</t>
  </si>
  <si>
    <t>0213000162</t>
  </si>
  <si>
    <t>Abeceda tradičních řemesel</t>
  </si>
  <si>
    <t>Prácheňské muzeum v Písku</t>
  </si>
  <si>
    <t>00367851</t>
  </si>
  <si>
    <t>0213000199</t>
  </si>
  <si>
    <t>Akreditovaný kurz Muzejní edukátor</t>
  </si>
  <si>
    <t>Muzeum Vysočiny Havlíčkův Brod, příspěvková organizace</t>
  </si>
  <si>
    <t>00083607</t>
  </si>
  <si>
    <t>0213000200</t>
  </si>
  <si>
    <t>Alšova Země 2022</t>
  </si>
  <si>
    <t>Alšova jihočeská galerie</t>
  </si>
  <si>
    <t>00073512</t>
  </si>
  <si>
    <t>0213000065</t>
  </si>
  <si>
    <t>Animace na školách</t>
  </si>
  <si>
    <t>Animánie z.s.</t>
  </si>
  <si>
    <t>02157306</t>
  </si>
  <si>
    <t>0213000251</t>
  </si>
  <si>
    <t>Archeologické kufříky aneb Zažij dobu kamennou</t>
  </si>
  <si>
    <t>Sládečkovo vlastivědné muzeum v Kladně, příspěvková organizace</t>
  </si>
  <si>
    <t>00410021</t>
  </si>
  <si>
    <t>0213000123</t>
  </si>
  <si>
    <t>ART*VR - vzdělávání pomocí virtuální reality</t>
  </si>
  <si>
    <t>MORAVEC A SPOLEČNÍCI spol.s r.o.</t>
  </si>
  <si>
    <t>45277079</t>
  </si>
  <si>
    <t>0213000072</t>
  </si>
  <si>
    <t>Ateliér Moravské divadlo Olomouc</t>
  </si>
  <si>
    <t>Moravské divadlo Olomouc, příspěvková organizace</t>
  </si>
  <si>
    <t>00100544</t>
  </si>
  <si>
    <t>0213000223</t>
  </si>
  <si>
    <t>Ateliér Pellé</t>
  </si>
  <si>
    <t>Porte z.s.</t>
  </si>
  <si>
    <t>22908331</t>
  </si>
  <si>
    <t>0213000107</t>
  </si>
  <si>
    <t>Audiovizuální tvorba jako forma komunikace</t>
  </si>
  <si>
    <t>SLADOVNA PÍSEK o.p.s.</t>
  </si>
  <si>
    <t>26108658</t>
  </si>
  <si>
    <t>0213000192</t>
  </si>
  <si>
    <t>Aula Regia</t>
  </si>
  <si>
    <t>Kongregace sester karmelitek Dítěte Ježíše</t>
  </si>
  <si>
    <t>60447281</t>
  </si>
  <si>
    <t>0213000298</t>
  </si>
  <si>
    <t>Balet a tanec do škol a školek, Baletní dílničky (BALETNÍ LABORATOŘ)</t>
  </si>
  <si>
    <t>Baletní studio při Moravském divadle Olomouc, zapsaný spolek</t>
  </si>
  <si>
    <t>27014452</t>
  </si>
  <si>
    <t>0213000310</t>
  </si>
  <si>
    <t>Baletní pohádka Louskáček pro veřejnost a pro školy</t>
  </si>
  <si>
    <t>0213000245</t>
  </si>
  <si>
    <t>Buď v obraze</t>
  </si>
  <si>
    <t>Opavská kulturní organizace, příspěvková organizace</t>
  </si>
  <si>
    <t>75117398</t>
  </si>
  <si>
    <t>0213000144</t>
  </si>
  <si>
    <t>Business Talent</t>
  </si>
  <si>
    <t>IQLANDIA, o.p.s.</t>
  </si>
  <si>
    <t>25444565</t>
  </si>
  <si>
    <t>0213000209</t>
  </si>
  <si>
    <t>CED OBSERVER</t>
  </si>
  <si>
    <t>Centrum experimentálního divadla, příspěvková organizace</t>
  </si>
  <si>
    <t>00400921</t>
  </si>
  <si>
    <t>0213000220</t>
  </si>
  <si>
    <t>Cena Josefa Škvoreckého</t>
  </si>
  <si>
    <t>Vysoká škola kreativní komunikace, s.r.o.</t>
  </si>
  <si>
    <t>05080967</t>
  </si>
  <si>
    <t>0213000019</t>
  </si>
  <si>
    <t>Centrum dokumentárního filmu - Kreativní poznávání dokumentárním filmem 2022-2023</t>
  </si>
  <si>
    <t>DOC.DREAM services s.r.o.</t>
  </si>
  <si>
    <t>05386551</t>
  </si>
  <si>
    <t>0213000296</t>
  </si>
  <si>
    <t>Čerstvý vítr. Konference o zprostředkování a edukaci umění</t>
  </si>
  <si>
    <t>TIC BRNO, příspěvková organizace</t>
  </si>
  <si>
    <t>00101460</t>
  </si>
  <si>
    <t>0213000060</t>
  </si>
  <si>
    <t>České nebe</t>
  </si>
  <si>
    <t>SVATÁ LUDMILA, z.s.</t>
  </si>
  <si>
    <t>04924479</t>
  </si>
  <si>
    <t>0213000062</t>
  </si>
  <si>
    <t>Cesta za knihami</t>
  </si>
  <si>
    <t>Vědecká knihovna v Olomouci</t>
  </si>
  <si>
    <t>00100625</t>
  </si>
  <si>
    <t>0213000036</t>
  </si>
  <si>
    <t>Cirkusová pedagogika</t>
  </si>
  <si>
    <t>CIRQUEON, z.ú.</t>
  </si>
  <si>
    <t>28162919</t>
  </si>
  <si>
    <t>0213000153</t>
  </si>
  <si>
    <t xml:space="preserve"> Cirkustika</t>
  </si>
  <si>
    <t>Žongléros Ansámbl, z.s.</t>
  </si>
  <si>
    <t>22904522</t>
  </si>
  <si>
    <t>0213000225</t>
  </si>
  <si>
    <t>Commander - kreativní prevence on-line radikalizace</t>
  </si>
  <si>
    <t>Farma v jeskyni z.s.</t>
  </si>
  <si>
    <t>65338243</t>
  </si>
  <si>
    <t>0213000260</t>
  </si>
  <si>
    <t>CREDNET</t>
  </si>
  <si>
    <t>Horácká galerie v Novém Městě na Moravě</t>
  </si>
  <si>
    <t>00167959</t>
  </si>
  <si>
    <t>0213000277</t>
  </si>
  <si>
    <t>cyklus kurzů ART-WORK</t>
  </si>
  <si>
    <t>BuranTeatr z.ú.</t>
  </si>
  <si>
    <t>27052460</t>
  </si>
  <si>
    <t>0213000049</t>
  </si>
  <si>
    <t>Cyklus umělecko-řemeslných workshopů Jihočeského muzea v Českých Budějovicích</t>
  </si>
  <si>
    <t>Jihočeské muzeum v Českých Budějovicích</t>
  </si>
  <si>
    <t>00073539</t>
  </si>
  <si>
    <t>0213000193</t>
  </si>
  <si>
    <t>CYKLUS VZDĚLÁVACÍCH AKCÍ PRO CHOREOGRAFY A PEDAGOGY ZE ZÁKLADNÍCH A STŘEDNÍCH ŠKOL ZA ÚČELEM ROZVOJE PROJEKTU ŠKOLA TANČÍ</t>
  </si>
  <si>
    <t>Centrum choreografického rozvoje SE.S.TA, z.s.</t>
  </si>
  <si>
    <t>01475819</t>
  </si>
  <si>
    <t>0213000097</t>
  </si>
  <si>
    <t>Cyklus vzdělávacích koncertů pro děti ve vršovické kulturní křižovatce Vzlet</t>
  </si>
  <si>
    <t>Ústředna, s.r.o.</t>
  </si>
  <si>
    <t>03495159</t>
  </si>
  <si>
    <t>0213000033</t>
  </si>
  <si>
    <t>Czech Photo Junior - Necvakejte, foťte!</t>
  </si>
  <si>
    <t>CZECH PHOTO o.p.s.</t>
  </si>
  <si>
    <t>25758675</t>
  </si>
  <si>
    <t>0213000099</t>
  </si>
  <si>
    <t>Decoding Innovation</t>
  </si>
  <si>
    <t>ARA s, spol. s r.o.</t>
  </si>
  <si>
    <t>64580512</t>
  </si>
  <si>
    <t>0213000238</t>
  </si>
  <si>
    <t>Designérská laboratoř</t>
  </si>
  <si>
    <t>0213000255</t>
  </si>
  <si>
    <t>Designové myšlení jako nástroj kreativního vzdělávání</t>
  </si>
  <si>
    <t>Akademie výtvarných umění v Praze</t>
  </si>
  <si>
    <t>60461446</t>
  </si>
  <si>
    <t>0213000221</t>
  </si>
  <si>
    <t>Design Talent</t>
  </si>
  <si>
    <t>MICHAEL - Střední škola a Vyšší odborná škola reklamní a umělecké tvorby, s.r.o.</t>
  </si>
  <si>
    <t>25607375</t>
  </si>
  <si>
    <t>0213000308</t>
  </si>
  <si>
    <t>Dětská vědecká konference</t>
  </si>
  <si>
    <t>Městská knihovna Klatovy, příspěvková organizace</t>
  </si>
  <si>
    <t>00075051</t>
  </si>
  <si>
    <t>Dětské muzeum - UUUL kreativního učení</t>
  </si>
  <si>
    <t>UUUL, z.ú.</t>
  </si>
  <si>
    <t>07524340</t>
  </si>
  <si>
    <t>0213000029</t>
  </si>
  <si>
    <t>Dětský den v Divadle Spejbla a Hurvínka</t>
  </si>
  <si>
    <t>Divadlo Spejbla a Hurvínka</t>
  </si>
  <si>
    <t>00064360</t>
  </si>
  <si>
    <t>0213000279</t>
  </si>
  <si>
    <t>DIFFERENT? studentům</t>
  </si>
  <si>
    <t>OSTRUŽINA z.s.</t>
  </si>
  <si>
    <t>05432651</t>
  </si>
  <si>
    <t>0213000172</t>
  </si>
  <si>
    <t>Digižáci – Tvorba digitálních interaktivních děl jako prostředek kreativního učení nové informatiky v rámci RVP</t>
  </si>
  <si>
    <t>Asociace českých herních vývojářů, z. s.</t>
  </si>
  <si>
    <t>07139411</t>
  </si>
  <si>
    <t>0213000270</t>
  </si>
  <si>
    <t>Dílna malého novináře</t>
  </si>
  <si>
    <t>Terra cultura, o.p.s.</t>
  </si>
  <si>
    <t>24157244</t>
  </si>
  <si>
    <t>0213000195</t>
  </si>
  <si>
    <t>Divadelní inscenace jako nástroj osobnostního rozvoje</t>
  </si>
  <si>
    <t>Vyšší odborná škola a Jazyková škola s právem státní jazykové zkoušky PRIGO, s.r.o.</t>
  </si>
  <si>
    <t>27731073</t>
  </si>
  <si>
    <t>0213000295</t>
  </si>
  <si>
    <t xml:space="preserve">Divadelní studio PolarITY </t>
  </si>
  <si>
    <t>Kávéeska, příspěvková organizace</t>
  </si>
  <si>
    <t>00101508</t>
  </si>
  <si>
    <t>0213000303</t>
  </si>
  <si>
    <t>Divadelní workshopy se Starou arénou</t>
  </si>
  <si>
    <t>Stará aréna, spolek</t>
  </si>
  <si>
    <t>22849521</t>
  </si>
  <si>
    <t>0213000211</t>
  </si>
  <si>
    <t>Divadlo a jinakost jako cesta k sebepoznání</t>
  </si>
  <si>
    <t>Divadlo Aldente, z.s.</t>
  </si>
  <si>
    <t>22819380</t>
  </si>
  <si>
    <t>0213000150</t>
  </si>
  <si>
    <t>Divadlo fórum pro rodiče s dětmi</t>
  </si>
  <si>
    <t>Divadelta z.s.</t>
  </si>
  <si>
    <t>22840818</t>
  </si>
  <si>
    <t>0213000242</t>
  </si>
  <si>
    <t>Divadlo jako druh poznání</t>
  </si>
  <si>
    <t>Studio Ypsilon</t>
  </si>
  <si>
    <t>00551465</t>
  </si>
  <si>
    <t>0213000163</t>
  </si>
  <si>
    <t xml:space="preserve">Divadlo ve vzdělání, vzdělávání v divadle </t>
  </si>
  <si>
    <t>Divadlo D21 z.s.</t>
  </si>
  <si>
    <t>26639050</t>
  </si>
  <si>
    <t>0213000112</t>
  </si>
  <si>
    <t>Dívánky 2023</t>
  </si>
  <si>
    <t>Městský dům dětí a mládeže Týn nad Vltavou</t>
  </si>
  <si>
    <t>70946388</t>
  </si>
  <si>
    <t>0213000168</t>
  </si>
  <si>
    <t>Dokumentární divadlo mládeži a dětem - cesta ke kritickému myšlení ohlédnutím do minulosti</t>
  </si>
  <si>
    <t>spolek TisíciHRAn</t>
  </si>
  <si>
    <t>05855683</t>
  </si>
  <si>
    <t>0213000058</t>
  </si>
  <si>
    <t>Dokument - svědek času</t>
  </si>
  <si>
    <t>Muzeum středního Pootaví Strakonice</t>
  </si>
  <si>
    <t>00072150</t>
  </si>
  <si>
    <t>0213000285</t>
  </si>
  <si>
    <t>DOS - Dětské operní studio</t>
  </si>
  <si>
    <t>Divadlo F.X.Šaldy Liberec,příspěvková organizace</t>
  </si>
  <si>
    <t>00083143</t>
  </si>
  <si>
    <t>0213000139</t>
  </si>
  <si>
    <t>Drama dílny v podpoře čtenářské gramotnosti</t>
  </si>
  <si>
    <t>Statutární město Ostrava</t>
  </si>
  <si>
    <t>00845451</t>
  </si>
  <si>
    <t>0213000167</t>
  </si>
  <si>
    <t>Důl Vojtěch - historie nablízko</t>
  </si>
  <si>
    <t>Hornické muzeum Příbram, příspěvková organizace</t>
  </si>
  <si>
    <t>00360121</t>
  </si>
  <si>
    <t>0213000293</t>
  </si>
  <si>
    <t>Educational and creative space plus</t>
  </si>
  <si>
    <t>Prostor plus o.p.s.</t>
  </si>
  <si>
    <t>26594633</t>
  </si>
  <si>
    <t>0213000207</t>
  </si>
  <si>
    <t>Edukační program Vašulka Kitchen Brno</t>
  </si>
  <si>
    <t>Centrum umění nových médií - Vasulka Kitchen Brno, z. s.</t>
  </si>
  <si>
    <t>05230209</t>
  </si>
  <si>
    <t>0213000294</t>
  </si>
  <si>
    <t>Edukační programy - galerie Atrium na Žižkově</t>
  </si>
  <si>
    <t>Za Trojku</t>
  </si>
  <si>
    <t>00879738</t>
  </si>
  <si>
    <t>0213000056</t>
  </si>
  <si>
    <t xml:space="preserve">Edukační programy k výstavním projektům Divadla Oskara Nedbala Tábor </t>
  </si>
  <si>
    <t>Divadlo Oskara Nedbala Tábor</t>
  </si>
  <si>
    <t>65942434</t>
  </si>
  <si>
    <t>0213000094</t>
  </si>
  <si>
    <t>ENGI-MON: kreativita na pomezí kultur (česko-japonská spolupráce)</t>
  </si>
  <si>
    <t>Univerzita Karlova</t>
  </si>
  <si>
    <t>00216208</t>
  </si>
  <si>
    <t>0213000214</t>
  </si>
  <si>
    <t>Festival umění a kreativity ve vzdělávání</t>
  </si>
  <si>
    <t>uMĚNÍM - Platforma pro kreativní učení, z. s.</t>
  </si>
  <si>
    <t>08351741</t>
  </si>
  <si>
    <t>0213000204</t>
  </si>
  <si>
    <t>FILHARMONIE PLNÁ MLÁDÍ</t>
  </si>
  <si>
    <t>FILHARMONIE Hradec Králové o.p.s.</t>
  </si>
  <si>
    <t>27504247</t>
  </si>
  <si>
    <t>0213000224</t>
  </si>
  <si>
    <t xml:space="preserve">Film Talent </t>
  </si>
  <si>
    <t>0213000154</t>
  </si>
  <si>
    <t>Fresh Splash</t>
  </si>
  <si>
    <t>0213000170</t>
  </si>
  <si>
    <t>Gaudeamus Theatrum 2023</t>
  </si>
  <si>
    <t>Divadlo Drak a Mezinárodní institut figurálního divadla o.p.s.</t>
  </si>
  <si>
    <t>27504671</t>
  </si>
  <si>
    <t>0213000069</t>
  </si>
  <si>
    <t xml:space="preserve">GEVO IB Film </t>
  </si>
  <si>
    <t>Gymnázium Evolution, s.r.o.</t>
  </si>
  <si>
    <t>48109355</t>
  </si>
  <si>
    <t>0213000240</t>
  </si>
  <si>
    <t>Herbář a Atlas ptáků - lektorovaný program v divadelní zahradě</t>
  </si>
  <si>
    <t>0213000191</t>
  </si>
  <si>
    <t>Hlasohled - hudební dílny a konference pro pedagogy a odborníky</t>
  </si>
  <si>
    <t>Hlasohled, z.s.</t>
  </si>
  <si>
    <t>22886842</t>
  </si>
  <si>
    <t>0213000030</t>
  </si>
  <si>
    <t>„Hlas, řeč a literatura na scéně“ aneb Jak interpretačně pracovat s psaným slovem</t>
  </si>
  <si>
    <t>Centrum uměleckých aktivit, příspěvková organizace</t>
  </si>
  <si>
    <t>00361488</t>
  </si>
  <si>
    <t>0213000080</t>
  </si>
  <si>
    <t>Hrajeme s filharmoniky I.</t>
  </si>
  <si>
    <t>Základní umělecká škola Přelouč, okres Pardubice</t>
  </si>
  <si>
    <t>48160971</t>
  </si>
  <si>
    <t>0213000100</t>
  </si>
  <si>
    <t>Hrajeme s filharmoniky II.</t>
  </si>
  <si>
    <t>0213000085</t>
  </si>
  <si>
    <t>HRAnice Svobody</t>
  </si>
  <si>
    <t>0213000159</t>
  </si>
  <si>
    <t>Hravá gotika</t>
  </si>
  <si>
    <t>Oblastní muzeum v Chomutově, příspěvková organizace</t>
  </si>
  <si>
    <t>00360571</t>
  </si>
  <si>
    <t>0213000203</t>
  </si>
  <si>
    <t>HURÁ DO OPERY 22</t>
  </si>
  <si>
    <t>Hurá do opery z.s.</t>
  </si>
  <si>
    <t>22714057</t>
  </si>
  <si>
    <t>0213000288</t>
  </si>
  <si>
    <t>I am my body</t>
  </si>
  <si>
    <t>Lidi z. s.</t>
  </si>
  <si>
    <t>09807748</t>
  </si>
  <si>
    <t>0213000194</t>
  </si>
  <si>
    <t>ICT kreativně</t>
  </si>
  <si>
    <t>Základní umělecká škola Staňkov, příspěvková organizace</t>
  </si>
  <si>
    <t>69980217</t>
  </si>
  <si>
    <t>0213000217</t>
  </si>
  <si>
    <t>iKreativita.cz</t>
  </si>
  <si>
    <t>ITveSkole.cz, o.p.s.</t>
  </si>
  <si>
    <t>01942867</t>
  </si>
  <si>
    <t>0213000051</t>
  </si>
  <si>
    <t>Iliada pro školy</t>
  </si>
  <si>
    <t>Divadlo Bez zábradlí s.r.o.</t>
  </si>
  <si>
    <t>25102699</t>
  </si>
  <si>
    <t>0213000045</t>
  </si>
  <si>
    <t>Influencer ??? Jedinečnost jako směr</t>
  </si>
  <si>
    <t>Kulturní zařízení Ostrava-Jih, příspěvková organizace</t>
  </si>
  <si>
    <t>73184560</t>
  </si>
  <si>
    <t>0213000187</t>
  </si>
  <si>
    <t>Inkubátor pro projekty kreativního učení</t>
  </si>
  <si>
    <t>Společnost pro kreativitu ve vzdělávání, o.p.s.</t>
  </si>
  <si>
    <t>29020310</t>
  </si>
  <si>
    <t>0213000253</t>
  </si>
  <si>
    <t>Inspirace z umělecké praxe - rozvoj dovedností pro kreativní vzdělávání</t>
  </si>
  <si>
    <t>0213000035</t>
  </si>
  <si>
    <t>Inspiruji ke čtení s radostí</t>
  </si>
  <si>
    <t>Krajská knihovna Vysočiny</t>
  </si>
  <si>
    <t>70950164</t>
  </si>
  <si>
    <t>0213000021</t>
  </si>
  <si>
    <t>Institut úzkosti: Škola imaginace</t>
  </si>
  <si>
    <t>Institut úzkosti z.s.</t>
  </si>
  <si>
    <t>09701435</t>
  </si>
  <si>
    <t>0213000047</t>
  </si>
  <si>
    <t xml:space="preserve">Interpretace literárních textů pomocí metody Filozofie pro děti - workshopy pro pracovníky kulturně kreativního sektoru </t>
  </si>
  <si>
    <t>Jihočeská vědecká knihovna v Českých Budějovicích</t>
  </si>
  <si>
    <t>00073504</t>
  </si>
  <si>
    <t>0213000008</t>
  </si>
  <si>
    <t>Já bych rád k Betlému</t>
  </si>
  <si>
    <t>Regionální muzeum Mělník, příspěvková organizace</t>
  </si>
  <si>
    <t>00066567</t>
  </si>
  <si>
    <t>0213000305</t>
  </si>
  <si>
    <t xml:space="preserve">Jak se dělá dokument </t>
  </si>
  <si>
    <t>Nová beseda</t>
  </si>
  <si>
    <t>22901175</t>
  </si>
  <si>
    <t>0213000075</t>
  </si>
  <si>
    <t>Jak vytvořit  audiovizuální dílo - praktický kurz</t>
  </si>
  <si>
    <t>0213000071</t>
  </si>
  <si>
    <t>Janáčkova filharmonie hraje školám, aneb učíme se hudbou</t>
  </si>
  <si>
    <t>Janáčkova filharmonie Ostrava, příspěvková organizace</t>
  </si>
  <si>
    <t>00373222</t>
  </si>
  <si>
    <t>0213000133</t>
  </si>
  <si>
    <t>Ji.hlava dětem - Dílny a workshopy kreativního učení 2022</t>
  </si>
  <si>
    <t>0213000292</t>
  </si>
  <si>
    <t>Když místa vyprávějí</t>
  </si>
  <si>
    <t>0213000146</t>
  </si>
  <si>
    <t>Když se řekne muzeum</t>
  </si>
  <si>
    <t>0213000276</t>
  </si>
  <si>
    <t>Klub Mladého Diváka</t>
  </si>
  <si>
    <t>Jihočeské divadlo, příspěvková organizace</t>
  </si>
  <si>
    <t>00073482</t>
  </si>
  <si>
    <t>0213000038</t>
  </si>
  <si>
    <t>Koncerty pro děti a rodiče</t>
  </si>
  <si>
    <t>Jihočeská filharmonie</t>
  </si>
  <si>
    <t>00396036</t>
  </si>
  <si>
    <t>0213000237</t>
  </si>
  <si>
    <t>Koordinátoři kreativního učení v českých science centrech</t>
  </si>
  <si>
    <t>Česká asociace science center</t>
  </si>
  <si>
    <t>01684850</t>
  </si>
  <si>
    <t>0213000182</t>
  </si>
  <si>
    <t>KOUMANDO ARTWORKS</t>
  </si>
  <si>
    <t>SCIENCE IN centrum, z.ú.</t>
  </si>
  <si>
    <t>01865331</t>
  </si>
  <si>
    <t>0213000213</t>
  </si>
  <si>
    <t>Kreativita 360</t>
  </si>
  <si>
    <t>Agentura KK s.r.o.</t>
  </si>
  <si>
    <t>06955967</t>
  </si>
  <si>
    <t>Kreativita mění svět - vzdělávací program pro uvolnění kreativity</t>
  </si>
  <si>
    <t>ERC (Evropské regionální vzdělávací centrum) z.s.</t>
  </si>
  <si>
    <t>06107486</t>
  </si>
  <si>
    <t>0213000004</t>
  </si>
  <si>
    <t>Kreativita mění učení v zážitek jak pro žáky, tak učitele</t>
  </si>
  <si>
    <t>Droinvest s.r.o.</t>
  </si>
  <si>
    <t>29035295</t>
  </si>
  <si>
    <t>0213000064</t>
  </si>
  <si>
    <t>Kreativita - vše dovoleno!</t>
  </si>
  <si>
    <t>Kulturní, informační a vzdělávací centrum Vrbno, p.o.</t>
  </si>
  <si>
    <t>75096366</t>
  </si>
  <si>
    <t>0213000176</t>
  </si>
  <si>
    <t>Kreativitou k aktivnímu občanství</t>
  </si>
  <si>
    <t>INICIATIVA FÓR_UM, z. s.</t>
  </si>
  <si>
    <t>22714324</t>
  </si>
  <si>
    <t>0213000212</t>
  </si>
  <si>
    <t>Kreativní Bubec - Umění do škol</t>
  </si>
  <si>
    <t>BUBEC, o.p.s.</t>
  </si>
  <si>
    <t>70824185</t>
  </si>
  <si>
    <t>0213000190</t>
  </si>
  <si>
    <t>Kreativní čtení pro školy</t>
  </si>
  <si>
    <t>Knižní stezka k dětem, z.s.</t>
  </si>
  <si>
    <t>22902376</t>
  </si>
  <si>
    <t>0213000267</t>
  </si>
  <si>
    <t>Kreativní doping</t>
  </si>
  <si>
    <t>Základní škola a mateřská škola Písek, příspěvková organizace</t>
  </si>
  <si>
    <t>75026937</t>
  </si>
  <si>
    <t>0213000160</t>
  </si>
  <si>
    <t>Kreativní interakce jako zdroj motivace a inovace ve výuce vysokoškolských pedagogů a v pregraduální přípravě pedagogů HV</t>
  </si>
  <si>
    <t>0213000142</t>
  </si>
  <si>
    <t>Kreativní knihovník</t>
  </si>
  <si>
    <t>Knihovna města Plzně, příspěvková organizace</t>
  </si>
  <si>
    <t>00368806</t>
  </si>
  <si>
    <t>0213000161</t>
  </si>
  <si>
    <t>Kreativní kufřík</t>
  </si>
  <si>
    <t>Muzeum v Bruntále, příspěvková organizace</t>
  </si>
  <si>
    <t>00095354</t>
  </si>
  <si>
    <t>0213000081</t>
  </si>
  <si>
    <t>Kreativním učením k aktivnímu občanství</t>
  </si>
  <si>
    <t>Agora CE o.p.s.</t>
  </si>
  <si>
    <t>27885348</t>
  </si>
  <si>
    <t>0213000009</t>
  </si>
  <si>
    <t>Kreativní muzejník</t>
  </si>
  <si>
    <t>0213000174</t>
  </si>
  <si>
    <t>Kreativní program pro módní styling</t>
  </si>
  <si>
    <t>0213000151</t>
  </si>
  <si>
    <t xml:space="preserve">Kreativní trendy udržitelného rozvoje v kulturně-kreativním průmyslu </t>
  </si>
  <si>
    <t>Ozvučovací agentura SERENDIPITY s.r.o.</t>
  </si>
  <si>
    <t>07291591</t>
  </si>
  <si>
    <t>0213000185</t>
  </si>
  <si>
    <t>Kreativní trendy využití hudební techniky a nástrojů v kulturně-kreativním průmyslu</t>
  </si>
  <si>
    <t>0213000307</t>
  </si>
  <si>
    <t>Kreativní učení na Švestkovém Dvoře</t>
  </si>
  <si>
    <t>Švestkový Dvůr, z.s.</t>
  </si>
  <si>
    <t>01344773</t>
  </si>
  <si>
    <t>0213000124</t>
  </si>
  <si>
    <t>Kreativní učení pro děti a mládež v Knihovně Jiřího Mahena v Brně</t>
  </si>
  <si>
    <t>Knihovna Jiřího Mahena v Brně, příspěvková organizace</t>
  </si>
  <si>
    <t>00101494</t>
  </si>
  <si>
    <t>0213000092</t>
  </si>
  <si>
    <t>Kreativní učení v Galerii Dragoun</t>
  </si>
  <si>
    <t>Galerie F. R. Dragouna z.s.</t>
  </si>
  <si>
    <t>10906487</t>
  </si>
  <si>
    <t>0213000109</t>
  </si>
  <si>
    <t>Kreativní učení v Masarykově veřejné knihovně Vsetín - II. Realizujeme kreativní učení ve spolupráci se školskými zařízeními</t>
  </si>
  <si>
    <t>Masarykova veřejná knihovna Vsetín</t>
  </si>
  <si>
    <t>00851817</t>
  </si>
  <si>
    <t>0213000040</t>
  </si>
  <si>
    <t>Kreativní učení v Masarykově veřejné knihovně Vsetín - I. Učíme se být kreativními lektory</t>
  </si>
  <si>
    <t>0213000262</t>
  </si>
  <si>
    <t xml:space="preserve">Kreativní učení v Montessori školách Andílek </t>
  </si>
  <si>
    <t>Montessori školy Andílek - mateřská škola a základní škola, o.p.s.</t>
  </si>
  <si>
    <t>28414756</t>
  </si>
  <si>
    <t>0213000169</t>
  </si>
  <si>
    <t>Kreativní učení v oblasti recyklace a upcyklace</t>
  </si>
  <si>
    <t>Umělecká kolonie Bastion IV, z.s.</t>
  </si>
  <si>
    <t>04063309</t>
  </si>
  <si>
    <t>0213000106</t>
  </si>
  <si>
    <t xml:space="preserve">Kreativní učení v prezentaci umělecké tvorby a kulturního dědictví </t>
  </si>
  <si>
    <t>Západočeská univerzita v Plzni</t>
  </si>
  <si>
    <t>49777513</t>
  </si>
  <si>
    <t>0213000266</t>
  </si>
  <si>
    <t>Kreativní výtvarné kurzy a workshopy s lektory z Ateliéru radostné tvorby</t>
  </si>
  <si>
    <t>ALTÁN ART, z.s.</t>
  </si>
  <si>
    <t>22753966</t>
  </si>
  <si>
    <t>0213000026</t>
  </si>
  <si>
    <t>Kreativní výukové programy pro studenty sklářské školy.</t>
  </si>
  <si>
    <t>Muzeum regionu Valašsko, příspěvková organizace</t>
  </si>
  <si>
    <t>00098574</t>
  </si>
  <si>
    <t>0213000264</t>
  </si>
  <si>
    <t>Kreativní vzdělávání v Hraničáři</t>
  </si>
  <si>
    <t>Veřejný sál Hraničář, spolek</t>
  </si>
  <si>
    <t>02816091</t>
  </si>
  <si>
    <t>0213000022</t>
  </si>
  <si>
    <t xml:space="preserve">Kreativní vzdělávání v knihovnách </t>
  </si>
  <si>
    <t>Moravskoslezská vědecká knihovna v Ostravě, příspěvková organizace</t>
  </si>
  <si>
    <t>00100579</t>
  </si>
  <si>
    <t>0213000165</t>
  </si>
  <si>
    <t>Kreativní workshopy pro děti a mládež v Muzeu Vysočiny Pelhřimov, p. o.</t>
  </si>
  <si>
    <t>Muzeum Vysočiny Pelhřimov, příspěvková organizace</t>
  </si>
  <si>
    <t>00071307</t>
  </si>
  <si>
    <t>0213000188</t>
  </si>
  <si>
    <t>Kreativní zóna EDU</t>
  </si>
  <si>
    <t>Lidé výtvarnému umění, výtvarné umění lidem, o.p.s.</t>
  </si>
  <si>
    <t>25049011</t>
  </si>
  <si>
    <t>0213000216</t>
  </si>
  <si>
    <t>Kurz Animace &amp; Gaming</t>
  </si>
  <si>
    <t>0213000219</t>
  </si>
  <si>
    <t>Kurz Filmová tvorba</t>
  </si>
  <si>
    <t>0213000095</t>
  </si>
  <si>
    <t>Kurz kreativní regionální výuky</t>
  </si>
  <si>
    <t>Jihomoravské muzeum ve Znojmě, příspěvková organizace</t>
  </si>
  <si>
    <t>00092738</t>
  </si>
  <si>
    <t>0213000218</t>
  </si>
  <si>
    <t>Kurz Vizuální myšlení</t>
  </si>
  <si>
    <t>0213000261</t>
  </si>
  <si>
    <t>Laboartorium</t>
  </si>
  <si>
    <t>0213000206</t>
  </si>
  <si>
    <t>Lektorský kreativní program „Kaple známá, neznámá“</t>
  </si>
  <si>
    <t>0213000301</t>
  </si>
  <si>
    <t>Level Up Pop Academy</t>
  </si>
  <si>
    <t>Pop Academy z.s.</t>
  </si>
  <si>
    <t>22742816</t>
  </si>
  <si>
    <t>0213000087</t>
  </si>
  <si>
    <t>Luxfer Open Space Akademie</t>
  </si>
  <si>
    <t>LUXFER OPEN SPACE, z.s.</t>
  </si>
  <si>
    <t>06590764</t>
  </si>
  <si>
    <t>0213000061</t>
  </si>
  <si>
    <t>Mahler je hudba!</t>
  </si>
  <si>
    <t>Brána Jihlavy, příspěvková organizace</t>
  </si>
  <si>
    <t>09718044</t>
  </si>
  <si>
    <t>0213000102</t>
  </si>
  <si>
    <t>Malujeme, tkáme, pečeme</t>
  </si>
  <si>
    <t>Muzeum Vysočiny Třebíč, příspěvková organizace</t>
  </si>
  <si>
    <t>00091766</t>
  </si>
  <si>
    <t>0213000284</t>
  </si>
  <si>
    <t>Malý Mozart</t>
  </si>
  <si>
    <t>0213000205</t>
  </si>
  <si>
    <t>Malý vůz pro školy</t>
  </si>
  <si>
    <t>0213000155</t>
  </si>
  <si>
    <t>Máš umělecké střevo?, 14. ročník přehlídky</t>
  </si>
  <si>
    <t>Máš umělecké střevo?, z.s.</t>
  </si>
  <si>
    <t>03806413</t>
  </si>
  <si>
    <t>0213000243</t>
  </si>
  <si>
    <t>Mentoring a praxe galerijních lektorů Opavské kulturní organizace</t>
  </si>
  <si>
    <t>0213000247</t>
  </si>
  <si>
    <t xml:space="preserve">Mentoringový program pro nadanou mládež </t>
  </si>
  <si>
    <t>DW7, o.p.s.</t>
  </si>
  <si>
    <t>27025624</t>
  </si>
  <si>
    <t>0213000090</t>
  </si>
  <si>
    <t>Město jako učebnice - cyklus kreativních workshopů na Praze 3</t>
  </si>
  <si>
    <t>Přátelé Prahy</t>
  </si>
  <si>
    <t>26671701</t>
  </si>
  <si>
    <t>0213000118</t>
  </si>
  <si>
    <t>Metodické materiály Akademie MenART</t>
  </si>
  <si>
    <t>Akademie uměleckých talentů, z.ú.</t>
  </si>
  <si>
    <t>09445234</t>
  </si>
  <si>
    <t>0213000265</t>
  </si>
  <si>
    <t>Milovníci divadla</t>
  </si>
  <si>
    <t>Johan, zapsaný ústav</t>
  </si>
  <si>
    <t>68783001</t>
  </si>
  <si>
    <t>0213000063</t>
  </si>
  <si>
    <t>Mladé divadelní studio LAIK</t>
  </si>
  <si>
    <t>Východočeské divadlo Pardubice</t>
  </si>
  <si>
    <t>00088358</t>
  </si>
  <si>
    <t>0213000222</t>
  </si>
  <si>
    <t>Mladí ladí dětem - Timbalooloo do škol</t>
  </si>
  <si>
    <t>Nerudný fest.cz</t>
  </si>
  <si>
    <t>26578824</t>
  </si>
  <si>
    <t>0213000257</t>
  </si>
  <si>
    <t>Mladí na cestě ke kreativitě s ústeckou knihovnou</t>
  </si>
  <si>
    <t>Severočeská vědecká knihovna v Ústí nad Labem, příspěvková organizace</t>
  </si>
  <si>
    <t>00083186</t>
  </si>
  <si>
    <t>0213000156</t>
  </si>
  <si>
    <t>Mlejn a cirkus 2022-23</t>
  </si>
  <si>
    <t>KD Mlejn, z.ú.</t>
  </si>
  <si>
    <t>27452581</t>
  </si>
  <si>
    <t>0213000272</t>
  </si>
  <si>
    <t xml:space="preserve">Mlejn hudební </t>
  </si>
  <si>
    <t>0213000196</t>
  </si>
  <si>
    <t>Mluvíme o kreativním učení</t>
  </si>
  <si>
    <t>0213000141</t>
  </si>
  <si>
    <t>Muzeum umění jako platforma kreativity</t>
  </si>
  <si>
    <t>Rada galerií České republiky, z.s.</t>
  </si>
  <si>
    <t>69060924</t>
  </si>
  <si>
    <t>0213000249</t>
  </si>
  <si>
    <t>Muzeum zevnitř aneb skrytá místa kulturních institucí - papírové sbírky</t>
  </si>
  <si>
    <t>Muzeum T.G.M. Rakovník, příspěvková organizace</t>
  </si>
  <si>
    <t>00360155</t>
  </si>
  <si>
    <t>0213000263</t>
  </si>
  <si>
    <t>Muzikál na střední</t>
  </si>
  <si>
    <t>Via Concordia, z.s.</t>
  </si>
  <si>
    <t>11746491</t>
  </si>
  <si>
    <t>0213000178</t>
  </si>
  <si>
    <t>Muzikanti do škol</t>
  </si>
  <si>
    <t>Svaz autorů a interpretů z. s.</t>
  </si>
  <si>
    <t>00407968</t>
  </si>
  <si>
    <t>0213000235</t>
  </si>
  <si>
    <t>MUŽ, KTERÝ ZASTAVIL ČAS -  interaktivní výstava a workshopy animace</t>
  </si>
  <si>
    <t>Opak, z. s.</t>
  </si>
  <si>
    <t>07542038</t>
  </si>
  <si>
    <t>0213000088</t>
  </si>
  <si>
    <t>MYmONI, pojďte s námi být jiní - pilotní projekty kreativního vzdělávání na školách v JMK</t>
  </si>
  <si>
    <t>Ekocentrum Trkmanka, příspěvková organizace</t>
  </si>
  <si>
    <t>72563001</t>
  </si>
  <si>
    <t>0213000273</t>
  </si>
  <si>
    <t>Na hudební kreativitě dětí záleží</t>
  </si>
  <si>
    <t>PAVEL NOVÁK.CZ s.r.o.</t>
  </si>
  <si>
    <t>06627145</t>
  </si>
  <si>
    <t>0213000145</t>
  </si>
  <si>
    <t>Na jeviště!</t>
  </si>
  <si>
    <t>Nadační fond Broumov - město kultury</t>
  </si>
  <si>
    <t>09727647</t>
  </si>
  <si>
    <t>0213000111</t>
  </si>
  <si>
    <t>nAKAfe</t>
  </si>
  <si>
    <t>0213000120</t>
  </si>
  <si>
    <t>Namaluj si svůj betlém</t>
  </si>
  <si>
    <t>Muzeum Jindřichohradecka</t>
  </si>
  <si>
    <t>00070971</t>
  </si>
  <si>
    <t>0213000130</t>
  </si>
  <si>
    <t>Náš svět – fauna a flóra kolem nás (poznáváme zvířata v jejich životním prostředí)</t>
  </si>
  <si>
    <t>Jihočeská zoologická zahrada Hluboká nad Vltavou</t>
  </si>
  <si>
    <t>00410829</t>
  </si>
  <si>
    <t>0213000280</t>
  </si>
  <si>
    <t>Naučme se učit kreativně</t>
  </si>
  <si>
    <t>Město Velvary</t>
  </si>
  <si>
    <t>00235105</t>
  </si>
  <si>
    <t>0213000140</t>
  </si>
  <si>
    <t>NdB rozvíjí kreativní učení</t>
  </si>
  <si>
    <t>Národní divadlo Brno, příspěvková organizace</t>
  </si>
  <si>
    <t>00094820</t>
  </si>
  <si>
    <t>0213000048</t>
  </si>
  <si>
    <t>Netradiční modrotisk</t>
  </si>
  <si>
    <t>ARTISSIMO z.s.</t>
  </si>
  <si>
    <t>22817701</t>
  </si>
  <si>
    <t>0213000110</t>
  </si>
  <si>
    <t>Od řemesla k umění</t>
  </si>
  <si>
    <t>0213000052</t>
  </si>
  <si>
    <t>Od svědectví k podobenství: kreativní učení jako cesta k problematické minulosti</t>
  </si>
  <si>
    <t>Památník Šoa Praha o.p.s.</t>
  </si>
  <si>
    <t>24272914</t>
  </si>
  <si>
    <t>0213000098</t>
  </si>
  <si>
    <t>Ostravský klub mladých diváků: rozvoj komunikace umělců s mladými diváky</t>
  </si>
  <si>
    <t>Ateliér pro děti a mládež při Národním divadle moravskoslezském, spolek</t>
  </si>
  <si>
    <t>22710981</t>
  </si>
  <si>
    <t>0213000147</t>
  </si>
  <si>
    <t>Oživujeme Kovářskou - Landart jako forma kreativního učení</t>
  </si>
  <si>
    <t>DoKrajin, z.s.</t>
  </si>
  <si>
    <t>01371258</t>
  </si>
  <si>
    <t>0213000236</t>
  </si>
  <si>
    <t>O ztracené vodě - realizace jazzové operky pro děti</t>
  </si>
  <si>
    <t>Vzdělávací a kulturní centrum Broumov o.p.s.</t>
  </si>
  <si>
    <t>02314754</t>
  </si>
  <si>
    <t>0213000282</t>
  </si>
  <si>
    <t>Partnerská škola</t>
  </si>
  <si>
    <t>0213000103</t>
  </si>
  <si>
    <t>PLANETÁRIUM PRO MRŇATA</t>
  </si>
  <si>
    <t>Hvězdárna a planetárium České Budějovice s pobočkou na Kleti</t>
  </si>
  <si>
    <t>00070327</t>
  </si>
  <si>
    <t>0213000083</t>
  </si>
  <si>
    <t>Playing Kafka</t>
  </si>
  <si>
    <t>Goethe-Institut e.V., pobočka Česká republika</t>
  </si>
  <si>
    <t>43000894</t>
  </si>
  <si>
    <t>0213000115</t>
  </si>
  <si>
    <t>Podcast jako nástroj rozvoje klíčových kompetencí</t>
  </si>
  <si>
    <t>Střední škola PRIGO, s.r.o.</t>
  </si>
  <si>
    <t>25371835</t>
  </si>
  <si>
    <t>0213000197</t>
  </si>
  <si>
    <t>Podhůří školám!</t>
  </si>
  <si>
    <t>Podhůří Železných hor,o.p.s.</t>
  </si>
  <si>
    <t>27494373</t>
  </si>
  <si>
    <t>0213000184</t>
  </si>
  <si>
    <t>Poezie není nuda aneb SLAM POETRY PRO ŠKOLY</t>
  </si>
  <si>
    <t>Detour Productions z.s.</t>
  </si>
  <si>
    <t>27037436</t>
  </si>
  <si>
    <t>0213000239</t>
  </si>
  <si>
    <t>Pohádkové učení</t>
  </si>
  <si>
    <t>K3 Bohumín, příspěvková organizace</t>
  </si>
  <si>
    <t>00847712</t>
  </si>
  <si>
    <t>0213000164</t>
  </si>
  <si>
    <t>Poklady starého Chebu</t>
  </si>
  <si>
    <t>Město Cheb</t>
  </si>
  <si>
    <t>00253979</t>
  </si>
  <si>
    <t>0213000171</t>
  </si>
  <si>
    <t>Porozumět hudbě - zážitkový kreativní workshop pro žáky základních škol</t>
  </si>
  <si>
    <t>Na Perutích - Roots network z.s.</t>
  </si>
  <si>
    <t>04691491</t>
  </si>
  <si>
    <t>0213000201</t>
  </si>
  <si>
    <t>Pověsti nejen z náměstí</t>
  </si>
  <si>
    <t>0213000290</t>
  </si>
  <si>
    <t>Přírodovědné lekce a vycházky</t>
  </si>
  <si>
    <t>Muzeum Beskyd Frýdek-Místek, příspěvková organizace</t>
  </si>
  <si>
    <t>00095630</t>
  </si>
  <si>
    <t>0213000101</t>
  </si>
  <si>
    <t>Pro děti od dětí – kostýmované prohlídky</t>
  </si>
  <si>
    <t>0213000128</t>
  </si>
  <si>
    <t>Projekty kreativního učení realizované v Dolních Vítkovicích</t>
  </si>
  <si>
    <t>Dolní oblast VÍTKOVICE, z.s.</t>
  </si>
  <si>
    <t>75125285</t>
  </si>
  <si>
    <t>0213000250</t>
  </si>
  <si>
    <t>Propojení aktérů kreativního průmyslu za pomoci e-technologií</t>
  </si>
  <si>
    <t>Akademie krizového řízení a managementu, s.r.o.</t>
  </si>
  <si>
    <t>05024471</t>
  </si>
  <si>
    <t>0213000131</t>
  </si>
  <si>
    <t>Propojení světa kultury, umění a pohybu</t>
  </si>
  <si>
    <t>0213000078</t>
  </si>
  <si>
    <t>Ptačí příběhy - letem kulturním světem</t>
  </si>
  <si>
    <t>Severočeské muzeum v Liberci, příspěvková organizace</t>
  </si>
  <si>
    <t>00083232</t>
  </si>
  <si>
    <t>0213000152</t>
  </si>
  <si>
    <t>Rozvoj kreativity jako klíčové kompetence pro 21. století</t>
  </si>
  <si>
    <t>OSE Czech Republic z.s.</t>
  </si>
  <si>
    <t>72561254</t>
  </si>
  <si>
    <t>0213000057</t>
  </si>
  <si>
    <t>Rozvoj kreativního učení v regionech ČR prostřednictvím základních škol jako center kolegiální podpory kreativců</t>
  </si>
  <si>
    <t>Montessori Institute Prague s.r.o.</t>
  </si>
  <si>
    <t>25434110</t>
  </si>
  <si>
    <t>0213000180</t>
  </si>
  <si>
    <t>Ruce od hlíny</t>
  </si>
  <si>
    <t>Volyňská kultura, příspěvková organizace</t>
  </si>
  <si>
    <t>00072206</t>
  </si>
  <si>
    <t>0213000129</t>
  </si>
  <si>
    <t>Sada vzdělávacích programů JDI DO SEBE s podpůrnou expozicí</t>
  </si>
  <si>
    <t>DOX PRAGUE, a. s.</t>
  </si>
  <si>
    <t>27177718</t>
  </si>
  <si>
    <t>0213000269</t>
  </si>
  <si>
    <t>ŠALVĚJKA DĚTEM: KREATIVNĚ V PŘÍRODĚ</t>
  </si>
  <si>
    <t>Šalvějka, z.s.</t>
  </si>
  <si>
    <t>09280847</t>
  </si>
  <si>
    <t>0213000074</t>
  </si>
  <si>
    <t>Sebe-přijetí a sebe-realizace v čase krize</t>
  </si>
  <si>
    <t>ART FRAME PALÁC AKROPOLIS s.r.o.</t>
  </si>
  <si>
    <t>27172376</t>
  </si>
  <si>
    <t>0213000119</t>
  </si>
  <si>
    <t>Semináře Akademie MenART pro pedagogy a studenty MenART+ a MenART Reunion</t>
  </si>
  <si>
    <t>0213000116</t>
  </si>
  <si>
    <t>Série netradičních odborných workshopů - LDO ZUŠ Přelouč</t>
  </si>
  <si>
    <t>0213000003</t>
  </si>
  <si>
    <t>Sex education po česku</t>
  </si>
  <si>
    <t>0213000077</t>
  </si>
  <si>
    <t>Skleněné Vánoce v Prácheňském muzeu</t>
  </si>
  <si>
    <t>0213000066</t>
  </si>
  <si>
    <t xml:space="preserve">Škola pro vás </t>
  </si>
  <si>
    <t>Klub českých a slovenských spisovatelů z.s.</t>
  </si>
  <si>
    <t>22860169</t>
  </si>
  <si>
    <t>0213000042</t>
  </si>
  <si>
    <t>Škola tančí - kreativní učení v pohybu</t>
  </si>
  <si>
    <t>0213000136</t>
  </si>
  <si>
    <t>Škola zahradou</t>
  </si>
  <si>
    <t>Střední umělecká škola, Ostrava, příspěvková organizace</t>
  </si>
  <si>
    <t>00602051</t>
  </si>
  <si>
    <t>0213000177</t>
  </si>
  <si>
    <t>Školní představení jako zážitek</t>
  </si>
  <si>
    <t>Těšínské divadlo Český Těšín, příspěvková organizace</t>
  </si>
  <si>
    <t>00100536</t>
  </si>
  <si>
    <t>0213000105</t>
  </si>
  <si>
    <t>Skryté příběhy Loosových interiérů</t>
  </si>
  <si>
    <t>0213000104</t>
  </si>
  <si>
    <t>Sluneční soustava na dosah – setkání s planetami.</t>
  </si>
  <si>
    <t>0213000258</t>
  </si>
  <si>
    <t>Sochy pro každého</t>
  </si>
  <si>
    <t>0213000011</t>
  </si>
  <si>
    <t>Soubor projektů kreativního učení lektorského oddělení Divadla Drak pro školní rok 2022/2023</t>
  </si>
  <si>
    <t>0213000023</t>
  </si>
  <si>
    <t>Stipendijní Akademie MenART 2022/2023</t>
  </si>
  <si>
    <t>0213000020</t>
  </si>
  <si>
    <t xml:space="preserve">Studium rozvoje kreativity a divergentního myšlení </t>
  </si>
  <si>
    <t>Prototýpci, zapsaný spolek</t>
  </si>
  <si>
    <t>07855800</t>
  </si>
  <si>
    <t>0213000122</t>
  </si>
  <si>
    <t>Tady se neznámkuje. Školní a zájmové knihovny jako místa pro rozvoj kreativity</t>
  </si>
  <si>
    <t>0213000108</t>
  </si>
  <si>
    <t>Tajný život exponátů aneb Pacourkův muzejní inventář!</t>
  </si>
  <si>
    <t>Talent a kreativita</t>
  </si>
  <si>
    <t>0213000175</t>
  </si>
  <si>
    <t>Taneční centrum Praha zajišťuje spolupráci mezi kulturními institucemi a školami</t>
  </si>
  <si>
    <t>Taneční centrum Praha - konzervatoř, z. ú.</t>
  </si>
  <si>
    <t>25106121</t>
  </si>
  <si>
    <t>0213000166</t>
  </si>
  <si>
    <t>Taneční studio Light - kreativní vzdělávání mládeže</t>
  </si>
  <si>
    <t>Taneční studio Light zapsaný spolek</t>
  </si>
  <si>
    <t>66002958</t>
  </si>
  <si>
    <t>0213000015</t>
  </si>
  <si>
    <t>Tanec školám 22-23</t>
  </si>
  <si>
    <t>Tanec Praha z.ú.</t>
  </si>
  <si>
    <t>44268211</t>
  </si>
  <si>
    <t>0213000113</t>
  </si>
  <si>
    <t>Tanec v zrní</t>
  </si>
  <si>
    <t>0213000044</t>
  </si>
  <si>
    <t>Tiskařská dílna v knihovně</t>
  </si>
  <si>
    <t>Městská knihovna v Přerově, příspěvková organizace</t>
  </si>
  <si>
    <t>70887616</t>
  </si>
  <si>
    <t>0213000039</t>
  </si>
  <si>
    <t>Tradice, zvyky, řemesla a umělecké tvoření u nás i ve světě.</t>
  </si>
  <si>
    <t>Regionální muzeum v Českém Krumlově</t>
  </si>
  <si>
    <t>00070572</t>
  </si>
  <si>
    <t>0213000268</t>
  </si>
  <si>
    <t>Transmit - platforma pro kreativní kulturu</t>
  </si>
  <si>
    <t>YOUNG TALENTS, z. s.</t>
  </si>
  <si>
    <t>26663465</t>
  </si>
  <si>
    <t>0213000286</t>
  </si>
  <si>
    <t>Tvoříme s umělou inteligencí</t>
  </si>
  <si>
    <t>Aignos z.s.</t>
  </si>
  <si>
    <t>17142644</t>
  </si>
  <si>
    <t>0213000093</t>
  </si>
  <si>
    <t xml:space="preserve">Tvůrčí setkávání a vzdělávání divadla a jeho diváků </t>
  </si>
  <si>
    <t>Divadlo Radost, příspěvková organizace</t>
  </si>
  <si>
    <t>00489123</t>
  </si>
  <si>
    <t>0213000189</t>
  </si>
  <si>
    <t>Učení cirkusem</t>
  </si>
  <si>
    <t>ProFitArt, z.s.</t>
  </si>
  <si>
    <t>22607463</t>
  </si>
  <si>
    <t>0213000013</t>
  </si>
  <si>
    <t xml:space="preserve">Učení/Umění </t>
  </si>
  <si>
    <t>0213000084</t>
  </si>
  <si>
    <t>Učíme hravě</t>
  </si>
  <si>
    <t>Místní akční skupina Brána Brněnska, z.s.</t>
  </si>
  <si>
    <t>22712372</t>
  </si>
  <si>
    <t>0213000198</t>
  </si>
  <si>
    <t>Učíme (se) příběhy</t>
  </si>
  <si>
    <t>Muzeum Náchodska</t>
  </si>
  <si>
    <t>00084930</t>
  </si>
  <si>
    <t>0213000231</t>
  </si>
  <si>
    <t>Učíme se učit se</t>
  </si>
  <si>
    <t>0213000068</t>
  </si>
  <si>
    <t>Učit tvořením: Zvyšování kompetencí v oblasti kreativního učení pro pracovníky knihoven a kulturních institucí</t>
  </si>
  <si>
    <t>0213000012</t>
  </si>
  <si>
    <t>Umělci po škole</t>
  </si>
  <si>
    <t>0213000157</t>
  </si>
  <si>
    <t xml:space="preserve">Umění a kreativita jako nástroj popularizace vědy </t>
  </si>
  <si>
    <t>Univerzita Palackého v Olomouci</t>
  </si>
  <si>
    <t>61989592</t>
  </si>
  <si>
    <t>0213000202</t>
  </si>
  <si>
    <t>Umění, jako cesta poznání</t>
  </si>
  <si>
    <t>Akademie sociálního umění TABOR z.s.</t>
  </si>
  <si>
    <t>66004128</t>
  </si>
  <si>
    <t>0213000041</t>
  </si>
  <si>
    <t>Umění mění myšlení</t>
  </si>
  <si>
    <t>Spolek ARTO.TO</t>
  </si>
  <si>
    <t>26539683</t>
  </si>
  <si>
    <t>0213000233</t>
  </si>
  <si>
    <t>uMĚNÍM: Posilujeme hlas kreativního vzdělávání!</t>
  </si>
  <si>
    <t>0213000016</t>
  </si>
  <si>
    <t>Vánoce se blíží</t>
  </si>
  <si>
    <t>Masarykovo muzeum v Hodoníně, příspěvková organizace</t>
  </si>
  <si>
    <t>00090352</t>
  </si>
  <si>
    <t>0213000070</t>
  </si>
  <si>
    <t>Vánoční koncert GEVO</t>
  </si>
  <si>
    <t>0213000287</t>
  </si>
  <si>
    <t>VIDEOTECHNOLOGIE A INTERAKTIVITA V DIVADELNÍM PROSTŘEDÍ</t>
  </si>
  <si>
    <t>Divadlo pod Palmovkou</t>
  </si>
  <si>
    <t>00064301</t>
  </si>
  <si>
    <t>0213000014</t>
  </si>
  <si>
    <t>Virtuální realita v edukačních programech Lektorského centra GASK ve stálé expozici Stavy mysli/Za obrazem - Obměny a intervence</t>
  </si>
  <si>
    <t>Galerie Středočeského kraje, příspěvková organizace</t>
  </si>
  <si>
    <t>00069922</t>
  </si>
  <si>
    <t>0213000091</t>
  </si>
  <si>
    <t>VR film Tmání o duševním zdraví - projekce pro studenty</t>
  </si>
  <si>
    <t>Frame Films s.r.o.</t>
  </si>
  <si>
    <t>01725963</t>
  </si>
  <si>
    <t>0213000283</t>
  </si>
  <si>
    <t>VÝROBA METODIKY A PROVOZ DOPROVODNÝCH WORKSHOPŮ K INSCENACI ROMEO&amp;JULIE2022</t>
  </si>
  <si>
    <t>0213000274</t>
  </si>
  <si>
    <t>VyšeHrátky 2022 - Divadelní bojovka "Okupace 1968"</t>
  </si>
  <si>
    <t>Studio Damúza, o.p.s.</t>
  </si>
  <si>
    <t>70099715</t>
  </si>
  <si>
    <t>0213000037</t>
  </si>
  <si>
    <t>Vytváříme Prostor Zlín</t>
  </si>
  <si>
    <t>Krajská galerie výtvarného umění ve Zlíně, příspěvková organizace</t>
  </si>
  <si>
    <t>00094889</t>
  </si>
  <si>
    <t>0213000215</t>
  </si>
  <si>
    <t>Výtvarka!</t>
  </si>
  <si>
    <t>0213000137</t>
  </si>
  <si>
    <t>Výtvarný kroužek pro každého</t>
  </si>
  <si>
    <t>Muzeum a galerie Orlických hor v Rychnově nad Kněžnou</t>
  </si>
  <si>
    <t>00371149</t>
  </si>
  <si>
    <t>0213000002</t>
  </si>
  <si>
    <t>Využití technologií v kreativním vzdělávání kulturních a pedagogických pracovníků Zlínského kraje</t>
  </si>
  <si>
    <t>Krajská knihovna Františka Bartoše ve Zlíně, příspěvková organizace</t>
  </si>
  <si>
    <t>70947422</t>
  </si>
  <si>
    <t>0213000055</t>
  </si>
  <si>
    <t>VZÁJEMNĚ / Podpora mezioborových spoluprací mezi profesionály na poli galerijní pedagogiky a zprostředkování umění, institucemi a živou kulturou</t>
  </si>
  <si>
    <t>Masarykova univerzita</t>
  </si>
  <si>
    <t>00216224</t>
  </si>
  <si>
    <t>0213000297</t>
  </si>
  <si>
    <t>Vzdělávací aktivity pro edukátory a další profesionály v kulturních institucích</t>
  </si>
  <si>
    <t>Muzeum východních Čech v Hradci Králové</t>
  </si>
  <si>
    <t>00088382</t>
  </si>
  <si>
    <t>0213000114</t>
  </si>
  <si>
    <t>Vzdělávací aktivity pro pedagogy a pracovníky kulturního a kreativního sektoru v Ústeckém kraji</t>
  </si>
  <si>
    <t>0213000132</t>
  </si>
  <si>
    <t>Vzdělávací programy na podporu a profesionalizaci lektorů a posílení muzejní spolupráce s učiteli v oblasti kreativního učení žáků</t>
  </si>
  <si>
    <t>NaFilM, z.s.</t>
  </si>
  <si>
    <t>03868354</t>
  </si>
  <si>
    <t>0213000076</t>
  </si>
  <si>
    <t>Vzdělávání v oblasti výuky materiálů pro aplikaci v kreativních odvětvích</t>
  </si>
  <si>
    <t>0213000234</t>
  </si>
  <si>
    <t>Vzlétni s uměním</t>
  </si>
  <si>
    <t>Centrum Vzletná s.r.o.</t>
  </si>
  <si>
    <t>07607016</t>
  </si>
  <si>
    <t>0213000281</t>
  </si>
  <si>
    <t>workshopová linie CO.LABS</t>
  </si>
  <si>
    <t>0213000121</t>
  </si>
  <si>
    <t>Workshopy a kreativní aktivity pro veřejnost v kreativním centru Švandova divadla na Smíchově</t>
  </si>
  <si>
    <t>Švandovo divadlo na Smíchově</t>
  </si>
  <si>
    <t>00064327</t>
  </si>
  <si>
    <t>0213000149</t>
  </si>
  <si>
    <t>Workshopy uměleckého projevu v českém znakovém jazyce</t>
  </si>
  <si>
    <t>Česká unie neslyšících, z.ú.</t>
  </si>
  <si>
    <t>00675547</t>
  </si>
  <si>
    <t>0213000024</t>
  </si>
  <si>
    <t>Za horizontem - učíme se společně</t>
  </si>
  <si>
    <t>Nová škola, o.p.s.</t>
  </si>
  <si>
    <t>25768867</t>
  </si>
  <si>
    <t>0213000309</t>
  </si>
  <si>
    <t>Za hudbou do Atria s...</t>
  </si>
  <si>
    <t>0213000300</t>
  </si>
  <si>
    <t>Zažij vědu</t>
  </si>
  <si>
    <t>Techmania Science Center o.p.s.</t>
  </si>
  <si>
    <t>26396645</t>
  </si>
  <si>
    <t>0213000254</t>
  </si>
  <si>
    <t>Za/žít umění a město</t>
  </si>
  <si>
    <t>0213000229</t>
  </si>
  <si>
    <t>ŽIVÁ PEDAGOGIKA – osobnostní a tvůrčí vzdělávání v Ateliéru živé pedagogiky a tvorby</t>
  </si>
  <si>
    <t>Porta Aurea s.r.o.</t>
  </si>
  <si>
    <t>27635716</t>
  </si>
  <si>
    <t>0213000289</t>
  </si>
  <si>
    <t>Zřízení pozice koordinátora kreativního učení pro Jihočeský kraj</t>
  </si>
  <si>
    <t>Budějovice 2028, z.s.</t>
  </si>
  <si>
    <t>10683038</t>
  </si>
  <si>
    <t>0213000079</t>
  </si>
  <si>
    <t>Zřízení pozice regionálního koordinátora kreativního učení v Královéhradeckém kraji</t>
  </si>
  <si>
    <t>0213000117</t>
  </si>
  <si>
    <t>Zvyšování kompetencí aktérů kreativního vzdělávání v Olomouckém kraji</t>
  </si>
  <si>
    <t>Inovační centrum Olomouckého kraje</t>
  </si>
  <si>
    <t>72555149</t>
  </si>
  <si>
    <t>Vyřazeno.</t>
  </si>
  <si>
    <t>Výzva č. 3/2022 - Podpora projektů kreativního učení</t>
  </si>
  <si>
    <t>Tématický okruh 5. Jiný projekt z oblasti kreativního učení</t>
  </si>
  <si>
    <t>Tématický okruh 4. Vzdělávací aktivity pro pedagogy a pracovníky kulturního a kreativního sektoru</t>
  </si>
  <si>
    <t>Tématický okruh 3. Spolupráce kulturních institucí a škol</t>
  </si>
  <si>
    <t>Tématický okruh 1. Projekty kreativního učení realizované ve školách</t>
  </si>
  <si>
    <t>Tématický okruh 2. Projekty kreativního učení realizované v kulturních institucích</t>
  </si>
  <si>
    <t>Okruh 1</t>
  </si>
  <si>
    <t>Okruh 2</t>
  </si>
  <si>
    <t>Podaných</t>
  </si>
  <si>
    <t>Stažených</t>
  </si>
  <si>
    <t>Vyřazených</t>
  </si>
  <si>
    <t>Počty žádostí</t>
  </si>
  <si>
    <t>Okruh 3</t>
  </si>
  <si>
    <t>Okruh 4</t>
  </si>
  <si>
    <t>Okruh 5</t>
  </si>
  <si>
    <t>Podpořených</t>
  </si>
  <si>
    <t>Nepodpořených (nevyřazené)</t>
  </si>
  <si>
    <t>Celkem</t>
  </si>
  <si>
    <t>Požadováno</t>
  </si>
  <si>
    <r>
      <t>Dotace</t>
    </r>
    <r>
      <rPr>
        <sz val="11"/>
        <color theme="1"/>
        <rFont val="Calibri"/>
        <family val="2"/>
        <charset val="238"/>
      </rPr>
      <t xml:space="preserve"> (v Kč)</t>
    </r>
  </si>
  <si>
    <t>Statistika</t>
  </si>
  <si>
    <t>0213000179</t>
  </si>
  <si>
    <t>Rozděleno</t>
  </si>
  <si>
    <t>v Kč</t>
  </si>
  <si>
    <t>Dotace</t>
  </si>
  <si>
    <t>Dotace na rok 2022</t>
  </si>
  <si>
    <t>Dotace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</si>
</sst>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_-* #,##0\ _K_č_-;\-* #,##0\ _K_č_-;_-* &quot;-&quot;??\ _K_č_-;_-@_-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name val="Calibri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Calibri"/>
    </font>
    <font>
      <sz val="10"/>
      <color theme="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theme="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8">
    <xf numFmtId="0" fontId="0" fillId="0" borderId="0" xfId="0" applyNumberFormat="1" applyFont="1"/>
    <xf numFmtId="0" fontId="0" fillId="0" borderId="0" xfId="0" applyNumberFormat="1" applyFont="1" applyAlignment="1">
      <alignment wrapText="1"/>
    </xf>
    <xf numFmtId="0" fontId="2" fillId="0" borderId="0" xfId="0" applyNumberFormat="1" applyFont="1"/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Border="1"/>
    <xf numFmtId="49" fontId="1" fillId="0" borderId="0" xfId="0" applyNumberFormat="1" applyFont="1"/>
    <xf numFmtId="17" fontId="1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49" fontId="1" fillId="0" borderId="0" xfId="0" applyNumberFormat="1" applyFont="1" applyBorder="1"/>
    <xf numFmtId="17" fontId="1" fillId="0" borderId="0" xfId="0" applyNumberFormat="1" applyFont="1" applyBorder="1"/>
    <xf numFmtId="0" fontId="3" fillId="0" borderId="1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3" fontId="3" fillId="0" borderId="2" xfId="0" applyNumberFormat="1" applyFont="1" applyBorder="1" applyAlignment="1">
      <alignment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4" xfId="0" applyNumberFormat="1" applyFont="1" applyFill="1" applyBorder="1" applyAlignment="1">
      <alignment vertical="top" wrapText="1"/>
    </xf>
    <xf numFmtId="49" fontId="3" fillId="3" borderId="4" xfId="0" applyNumberFormat="1" applyFont="1" applyFill="1" applyBorder="1" applyAlignment="1">
      <alignment vertical="top" wrapText="1"/>
    </xf>
    <xf numFmtId="3" fontId="3" fillId="3" borderId="4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vertical="top" wrapText="1"/>
    </xf>
    <xf numFmtId="0" fontId="3" fillId="3" borderId="2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4" fillId="0" borderId="3" xfId="0" applyNumberFormat="1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vertical="top" wrapText="1"/>
    </xf>
    <xf numFmtId="4" fontId="4" fillId="3" borderId="1" xfId="0" applyNumberFormat="1" applyFont="1" applyFill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3" fillId="2" borderId="6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0" fontId="3" fillId="0" borderId="5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0" fontId="3" fillId="3" borderId="7" xfId="0" applyNumberFormat="1" applyFont="1" applyFill="1" applyBorder="1" applyAlignment="1">
      <alignment vertical="top"/>
    </xf>
    <xf numFmtId="49" fontId="3" fillId="3" borderId="4" xfId="0" applyNumberFormat="1" applyFont="1" applyFill="1" applyBorder="1" applyAlignment="1">
      <alignment vertical="top"/>
    </xf>
    <xf numFmtId="3" fontId="3" fillId="3" borderId="4" xfId="0" applyNumberFormat="1" applyFont="1" applyFill="1" applyBorder="1" applyAlignment="1">
      <alignment vertical="top"/>
    </xf>
    <xf numFmtId="0" fontId="3" fillId="3" borderId="5" xfId="0" applyNumberFormat="1" applyFont="1" applyFill="1" applyBorder="1" applyAlignment="1">
      <alignment vertical="top"/>
    </xf>
    <xf numFmtId="49" fontId="3" fillId="3" borderId="1" xfId="0" applyNumberFormat="1" applyFont="1" applyFill="1" applyBorder="1" applyAlignment="1">
      <alignment vertical="top"/>
    </xf>
    <xf numFmtId="3" fontId="3" fillId="3" borderId="1" xfId="0" applyNumberFormat="1" applyFont="1" applyFill="1" applyBorder="1" applyAlignment="1">
      <alignment vertical="top"/>
    </xf>
    <xf numFmtId="0" fontId="3" fillId="3" borderId="6" xfId="0" applyNumberFormat="1" applyFont="1" applyFill="1" applyBorder="1" applyAlignment="1">
      <alignment vertical="top"/>
    </xf>
    <xf numFmtId="49" fontId="3" fillId="3" borderId="2" xfId="0" applyNumberFormat="1" applyFont="1" applyFill="1" applyBorder="1" applyAlignment="1">
      <alignment vertical="top"/>
    </xf>
    <xf numFmtId="3" fontId="3" fillId="3" borderId="2" xfId="0" applyNumberFormat="1" applyFont="1" applyFill="1" applyBorder="1" applyAlignment="1">
      <alignment vertical="top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4" fontId="4" fillId="3" borderId="4" xfId="0" applyNumberFormat="1" applyFont="1" applyFill="1" applyBorder="1" applyAlignment="1">
      <alignment vertical="top"/>
    </xf>
    <xf numFmtId="4" fontId="4" fillId="3" borderId="1" xfId="0" applyNumberFormat="1" applyFont="1" applyFill="1" applyBorder="1" applyAlignment="1">
      <alignment vertical="top"/>
    </xf>
    <xf numFmtId="4" fontId="4" fillId="3" borderId="2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right" vertical="top" wrapText="1"/>
    </xf>
    <xf numFmtId="2" fontId="3" fillId="2" borderId="2" xfId="0" applyNumberFormat="1" applyFont="1" applyFill="1" applyBorder="1" applyAlignment="1">
      <alignment horizontal="right" vertical="top" wrapText="1"/>
    </xf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3" fontId="3" fillId="0" borderId="1" xfId="1" applyNumberFormat="1" applyFont="1" applyBorder="1" applyAlignment="1">
      <alignment vertical="top" wrapText="1"/>
    </xf>
    <xf numFmtId="3" fontId="4" fillId="0" borderId="1" xfId="1" applyNumberFormat="1" applyFont="1" applyFill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vertical="top" wrapText="1"/>
    </xf>
    <xf numFmtId="4" fontId="3" fillId="3" borderId="4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 wrapText="1"/>
    </xf>
    <xf numFmtId="0" fontId="1" fillId="0" borderId="0" xfId="0" applyNumberFormat="1" applyFont="1" applyAlignment="1">
      <alignment horizontal="right"/>
    </xf>
    <xf numFmtId="4" fontId="3" fillId="0" borderId="2" xfId="0" applyNumberFormat="1" applyFont="1" applyBorder="1" applyAlignment="1">
      <alignment vertical="top"/>
    </xf>
    <xf numFmtId="4" fontId="3" fillId="3" borderId="4" xfId="0" applyNumberFormat="1" applyFont="1" applyFill="1" applyBorder="1" applyAlignment="1">
      <alignment vertical="top"/>
    </xf>
    <xf numFmtId="4" fontId="3" fillId="3" borderId="1" xfId="0" applyNumberFormat="1" applyFont="1" applyFill="1" applyBorder="1" applyAlignment="1">
      <alignment vertical="top"/>
    </xf>
    <xf numFmtId="4" fontId="3" fillId="3" borderId="2" xfId="0" applyNumberFormat="1" applyFont="1" applyFill="1" applyBorder="1" applyAlignment="1">
      <alignment vertical="top"/>
    </xf>
    <xf numFmtId="0" fontId="8" fillId="0" borderId="13" xfId="0" applyNumberFormat="1" applyFont="1" applyBorder="1" applyAlignment="1">
      <alignment horizontal="center"/>
    </xf>
    <xf numFmtId="0" fontId="6" fillId="5" borderId="14" xfId="0" applyNumberFormat="1" applyFont="1" applyFill="1" applyBorder="1"/>
    <xf numFmtId="0" fontId="6" fillId="0" borderId="14" xfId="0" applyNumberFormat="1" applyFont="1" applyBorder="1"/>
    <xf numFmtId="3" fontId="8" fillId="5" borderId="14" xfId="0" applyNumberFormat="1" applyFont="1" applyFill="1" applyBorder="1"/>
    <xf numFmtId="3" fontId="6" fillId="5" borderId="14" xfId="0" applyNumberFormat="1" applyFont="1" applyFill="1" applyBorder="1"/>
    <xf numFmtId="3" fontId="8" fillId="0" borderId="14" xfId="0" applyNumberFormat="1" applyFont="1" applyBorder="1"/>
    <xf numFmtId="3" fontId="6" fillId="0" borderId="14" xfId="0" applyNumberFormat="1" applyFont="1" applyBorder="1"/>
    <xf numFmtId="0" fontId="3" fillId="0" borderId="1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vertical="top" wrapText="1"/>
    </xf>
    <xf numFmtId="0" fontId="9" fillId="3" borderId="4" xfId="0" applyNumberFormat="1" applyFont="1" applyFill="1" applyBorder="1" applyAlignment="1">
      <alignment vertical="top" wrapText="1"/>
    </xf>
    <xf numFmtId="49" fontId="1" fillId="0" borderId="0" xfId="1" applyNumberFormat="1" applyFont="1"/>
    <xf numFmtId="0" fontId="1" fillId="0" borderId="0" xfId="1" applyNumberFormat="1" applyFont="1"/>
    <xf numFmtId="0" fontId="1" fillId="0" borderId="0" xfId="1" applyNumberFormat="1" applyFont="1" applyAlignment="1">
      <alignment horizontal="right"/>
    </xf>
    <xf numFmtId="0" fontId="5" fillId="0" borderId="3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0" fontId="1" fillId="0" borderId="0" xfId="1" applyNumberFormat="1" applyFont="1" applyAlignment="1">
      <alignment horizontal="left"/>
    </xf>
    <xf numFmtId="0" fontId="3" fillId="0" borderId="2" xfId="1" applyNumberFormat="1" applyFont="1" applyFill="1" applyBorder="1" applyAlignment="1">
      <alignment horizontal="left" vertical="top" wrapText="1"/>
    </xf>
    <xf numFmtId="49" fontId="3" fillId="0" borderId="2" xfId="1" applyNumberFormat="1" applyFont="1" applyFill="1" applyBorder="1" applyAlignment="1">
      <alignment horizontal="left" vertical="top" wrapText="1"/>
    </xf>
    <xf numFmtId="0" fontId="3" fillId="0" borderId="15" xfId="1" applyNumberFormat="1" applyFont="1" applyFill="1" applyBorder="1" applyAlignment="1">
      <alignment horizontal="left" vertical="top" wrapText="1"/>
    </xf>
    <xf numFmtId="0" fontId="3" fillId="3" borderId="3" xfId="1" applyNumberFormat="1" applyFont="1" applyFill="1" applyBorder="1" applyAlignment="1">
      <alignment horizontal="left" vertical="top" wrapText="1"/>
    </xf>
    <xf numFmtId="49" fontId="3" fillId="3" borderId="3" xfId="1" applyNumberFormat="1" applyFont="1" applyFill="1" applyBorder="1" applyAlignment="1">
      <alignment horizontal="left" vertical="top" wrapText="1"/>
    </xf>
    <xf numFmtId="4" fontId="4" fillId="3" borderId="12" xfId="1" applyNumberFormat="1" applyFont="1" applyFill="1" applyBorder="1" applyAlignment="1">
      <alignment horizontal="right" vertical="top" wrapText="1"/>
    </xf>
    <xf numFmtId="0" fontId="3" fillId="3" borderId="1" xfId="1" applyNumberFormat="1" applyFont="1" applyFill="1" applyBorder="1" applyAlignment="1">
      <alignment horizontal="left" vertical="top" wrapText="1"/>
    </xf>
    <xf numFmtId="49" fontId="3" fillId="3" borderId="1" xfId="1" applyNumberFormat="1" applyFont="1" applyFill="1" applyBorder="1" applyAlignment="1">
      <alignment horizontal="left" vertical="top" wrapText="1"/>
    </xf>
    <xf numFmtId="4" fontId="4" fillId="3" borderId="8" xfId="1" applyNumberFormat="1" applyFont="1" applyFill="1" applyBorder="1" applyAlignment="1">
      <alignment horizontal="right" vertical="top" wrapText="1"/>
    </xf>
    <xf numFmtId="4" fontId="4" fillId="3" borderId="1" xfId="1" applyNumberFormat="1" applyFont="1" applyFill="1" applyBorder="1" applyAlignment="1">
      <alignment horizontal="right" vertical="top" wrapText="1"/>
    </xf>
    <xf numFmtId="0" fontId="3" fillId="3" borderId="2" xfId="1" applyNumberFormat="1" applyFont="1" applyFill="1" applyBorder="1" applyAlignment="1">
      <alignment horizontal="left" vertical="top" wrapText="1"/>
    </xf>
    <xf numFmtId="0" fontId="3" fillId="4" borderId="1" xfId="1" applyNumberFormat="1" applyFont="1" applyFill="1" applyBorder="1" applyAlignment="1">
      <alignment horizontal="left" vertical="top" wrapText="1"/>
    </xf>
    <xf numFmtId="0" fontId="3" fillId="4" borderId="1" xfId="1" applyNumberFormat="1" applyFont="1" applyFill="1" applyBorder="1" applyAlignment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" fontId="3" fillId="4" borderId="8" xfId="1" applyNumberFormat="1" applyFont="1" applyFill="1" applyBorder="1" applyAlignment="1">
      <alignment horizontal="right" vertical="top" wrapText="1"/>
    </xf>
    <xf numFmtId="0" fontId="3" fillId="4" borderId="2" xfId="1" applyNumberFormat="1" applyFont="1" applyFill="1" applyBorder="1" applyAlignment="1">
      <alignment horizontal="left" vertical="top" wrapText="1"/>
    </xf>
    <xf numFmtId="0" fontId="3" fillId="4" borderId="2" xfId="1" applyNumberFormat="1" applyFont="1" applyFill="1" applyBorder="1" applyAlignment="1">
      <alignment vertical="top" wrapText="1"/>
    </xf>
    <xf numFmtId="49" fontId="3" fillId="4" borderId="2" xfId="1" applyNumberFormat="1" applyFont="1" applyFill="1" applyBorder="1" applyAlignment="1">
      <alignment vertical="top" wrapText="1"/>
    </xf>
    <xf numFmtId="4" fontId="3" fillId="4" borderId="9" xfId="1" applyNumberFormat="1" applyFont="1" applyFill="1" applyBorder="1" applyAlignment="1">
      <alignment horizontal="right" vertical="top" wrapText="1"/>
    </xf>
    <xf numFmtId="4" fontId="3" fillId="0" borderId="1" xfId="1" applyNumberFormat="1" applyFont="1" applyFill="1" applyBorder="1" applyAlignment="1">
      <alignment horizontal="right" vertical="top" wrapText="1"/>
    </xf>
    <xf numFmtId="4" fontId="3" fillId="3" borderId="1" xfId="1" applyNumberFormat="1" applyFont="1" applyFill="1" applyBorder="1" applyAlignment="1">
      <alignment horizontal="right" vertical="top" wrapText="1"/>
    </xf>
    <xf numFmtId="0" fontId="2" fillId="0" borderId="0" xfId="1" applyNumberFormat="1" applyFont="1" applyAlignment="1">
      <alignment horizontal="right" vertical="top"/>
    </xf>
    <xf numFmtId="3" fontId="1" fillId="0" borderId="1" xfId="1" applyNumberFormat="1" applyFont="1" applyFill="1" applyBorder="1" applyAlignment="1">
      <alignment horizontal="right" vertical="top"/>
    </xf>
    <xf numFmtId="0" fontId="1" fillId="0" borderId="1" xfId="1" applyNumberFormat="1" applyFont="1" applyFill="1" applyBorder="1" applyAlignment="1">
      <alignment horizontal="right" vertical="top"/>
    </xf>
    <xf numFmtId="0" fontId="10" fillId="0" borderId="12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top" wrapText="1"/>
    </xf>
    <xf numFmtId="3" fontId="1" fillId="0" borderId="15" xfId="1" applyNumberFormat="1" applyFont="1" applyFill="1" applyBorder="1" applyAlignment="1">
      <alignment horizontal="right" vertical="top"/>
    </xf>
    <xf numFmtId="4" fontId="3" fillId="0" borderId="8" xfId="1" applyNumberFormat="1" applyFont="1" applyFill="1" applyBorder="1" applyAlignment="1">
      <alignment horizontal="right" vertical="top" wrapText="1"/>
    </xf>
    <xf numFmtId="4" fontId="3" fillId="0" borderId="9" xfId="1" applyNumberFormat="1" applyFont="1" applyFill="1" applyBorder="1" applyAlignment="1">
      <alignment horizontal="right" vertical="top" wrapText="1"/>
    </xf>
    <xf numFmtId="4" fontId="3" fillId="0" borderId="16" xfId="1" applyNumberFormat="1" applyFont="1" applyFill="1" applyBorder="1" applyAlignment="1">
      <alignment horizontal="right" vertical="top" wrapText="1"/>
    </xf>
    <xf numFmtId="4" fontId="3" fillId="3" borderId="12" xfId="1" applyNumberFormat="1" applyFont="1" applyFill="1" applyBorder="1" applyAlignment="1">
      <alignment horizontal="right" vertical="top" wrapText="1"/>
    </xf>
    <xf numFmtId="4" fontId="3" fillId="3" borderId="8" xfId="1" applyNumberFormat="1" applyFont="1" applyFill="1" applyBorder="1" applyAlignment="1">
      <alignment horizontal="right" vertical="top" wrapText="1"/>
    </xf>
    <xf numFmtId="0" fontId="3" fillId="0" borderId="0" xfId="1" applyNumberFormat="1" applyFont="1" applyAlignment="1">
      <alignment horizontal="center" vertical="center"/>
    </xf>
    <xf numFmtId="0" fontId="9" fillId="3" borderId="3" xfId="0" applyNumberFormat="1" applyFont="1" applyFill="1" applyBorder="1" applyAlignment="1">
      <alignment vertical="top" wrapText="1"/>
    </xf>
    <xf numFmtId="0" fontId="9" fillId="3" borderId="1" xfId="0" applyNumberFormat="1" applyFont="1" applyFill="1" applyBorder="1" applyAlignment="1">
      <alignment vertical="top" wrapText="1"/>
    </xf>
    <xf numFmtId="0" fontId="9" fillId="4" borderId="1" xfId="0" applyNumberFormat="1" applyFont="1" applyFill="1" applyBorder="1" applyAlignment="1">
      <alignment vertical="top" wrapText="1"/>
    </xf>
    <xf numFmtId="0" fontId="9" fillId="6" borderId="3" xfId="0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vertical="top"/>
    </xf>
    <xf numFmtId="166" fontId="4" fillId="0" borderId="1" xfId="3" applyNumberFormat="1" applyFont="1" applyFill="1" applyBorder="1" applyAlignment="1">
      <alignment vertical="top"/>
    </xf>
    <xf numFmtId="0" fontId="1" fillId="0" borderId="0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vertical="top" wrapText="1"/>
    </xf>
    <xf numFmtId="4" fontId="3" fillId="0" borderId="9" xfId="0" applyNumberFormat="1" applyFont="1" applyBorder="1" applyAlignment="1">
      <alignment vertical="top" wrapText="1"/>
    </xf>
    <xf numFmtId="4" fontId="3" fillId="3" borderId="10" xfId="0" applyNumberFormat="1" applyFont="1" applyFill="1" applyBorder="1" applyAlignment="1">
      <alignment vertical="top" wrapText="1"/>
    </xf>
    <xf numFmtId="3" fontId="9" fillId="3" borderId="3" xfId="0" applyNumberFormat="1" applyFont="1" applyFill="1" applyBorder="1" applyAlignment="1">
      <alignment vertical="top" wrapText="1"/>
    </xf>
    <xf numFmtId="3" fontId="9" fillId="3" borderId="1" xfId="0" applyNumberFormat="1" applyFont="1" applyFill="1" applyBorder="1" applyAlignment="1">
      <alignment vertical="top" wrapText="1"/>
    </xf>
    <xf numFmtId="3" fontId="9" fillId="4" borderId="1" xfId="0" applyNumberFormat="1" applyFont="1" applyFill="1" applyBorder="1" applyAlignment="1">
      <alignment vertical="top" wrapText="1"/>
    </xf>
    <xf numFmtId="3" fontId="7" fillId="5" borderId="1" xfId="1" applyNumberFormat="1" applyFont="1" applyFill="1" applyBorder="1" applyAlignment="1">
      <alignment vertical="top" wrapText="1"/>
    </xf>
    <xf numFmtId="3" fontId="3" fillId="0" borderId="1" xfId="1" applyNumberFormat="1" applyFont="1" applyFill="1" applyBorder="1" applyAlignment="1">
      <alignment vertical="top" wrapText="1"/>
    </xf>
    <xf numFmtId="166" fontId="3" fillId="0" borderId="15" xfId="3" applyNumberFormat="1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 wrapText="1"/>
    </xf>
    <xf numFmtId="3" fontId="9" fillId="0" borderId="15" xfId="0" applyNumberFormat="1" applyFont="1" applyFill="1" applyBorder="1" applyAlignment="1">
      <alignment vertical="top" wrapText="1"/>
    </xf>
    <xf numFmtId="49" fontId="2" fillId="0" borderId="0" xfId="0" applyNumberFormat="1" applyFont="1" applyBorder="1"/>
    <xf numFmtId="3" fontId="3" fillId="0" borderId="1" xfId="1" applyNumberFormat="1" applyFont="1" applyBorder="1" applyAlignment="1">
      <alignment vertical="top"/>
    </xf>
    <xf numFmtId="3" fontId="4" fillId="0" borderId="1" xfId="1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 wrapText="1"/>
    </xf>
    <xf numFmtId="3" fontId="7" fillId="0" borderId="1" xfId="1" applyNumberFormat="1" applyFont="1" applyBorder="1" applyAlignment="1">
      <alignment vertical="top" wrapText="1"/>
    </xf>
    <xf numFmtId="3" fontId="3" fillId="0" borderId="1" xfId="2" applyNumberFormat="1" applyFont="1" applyFill="1" applyBorder="1" applyAlignment="1">
      <alignment horizontal="right" vertical="top" wrapText="1"/>
    </xf>
    <xf numFmtId="3" fontId="3" fillId="0" borderId="1" xfId="1" applyNumberFormat="1" applyFont="1" applyFill="1" applyBorder="1" applyAlignment="1">
      <alignment vertical="top"/>
    </xf>
    <xf numFmtId="164" fontId="3" fillId="0" borderId="1" xfId="2" applyNumberFormat="1" applyFont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vertical="top" wrapText="1"/>
    </xf>
    <xf numFmtId="0" fontId="1" fillId="0" borderId="0" xfId="0" applyNumberFormat="1" applyFont="1" applyAlignment="1">
      <alignment vertical="top"/>
    </xf>
    <xf numFmtId="3" fontId="4" fillId="0" borderId="1" xfId="0" applyNumberFormat="1" applyFont="1" applyBorder="1" applyAlignment="1">
      <alignment vertical="top" wrapText="1"/>
    </xf>
    <xf numFmtId="0" fontId="4" fillId="3" borderId="4" xfId="0" applyNumberFormat="1" applyFont="1" applyFill="1" applyBorder="1" applyAlignment="1">
      <alignment vertical="top" wrapText="1"/>
    </xf>
    <xf numFmtId="0" fontId="4" fillId="0" borderId="2" xfId="0" applyNumberFormat="1" applyFont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" fontId="3" fillId="0" borderId="8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4" fontId="3" fillId="0" borderId="9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right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3" fontId="3" fillId="2" borderId="2" xfId="0" applyNumberFormat="1" applyFont="1" applyFill="1" applyBorder="1" applyAlignment="1">
      <alignment horizontal="right" vertical="top" wrapText="1"/>
    </xf>
    <xf numFmtId="3" fontId="3" fillId="0" borderId="8" xfId="1" applyNumberFormat="1" applyFont="1" applyFill="1" applyBorder="1" applyAlignment="1">
      <alignment horizontal="right" vertical="top" wrapText="1"/>
    </xf>
    <xf numFmtId="3" fontId="3" fillId="0" borderId="9" xfId="1" applyNumberFormat="1" applyFont="1" applyFill="1" applyBorder="1" applyAlignment="1">
      <alignment horizontal="right" vertical="top" wrapText="1"/>
    </xf>
    <xf numFmtId="3" fontId="3" fillId="0" borderId="1" xfId="1" applyNumberFormat="1" applyFont="1" applyFill="1" applyBorder="1" applyAlignment="1">
      <alignment horizontal="right" vertical="top" wrapText="1"/>
    </xf>
    <xf numFmtId="3" fontId="3" fillId="0" borderId="16" xfId="1" applyNumberFormat="1" applyFont="1" applyFill="1" applyBorder="1" applyAlignment="1">
      <alignment horizontal="right" vertical="top" wrapText="1"/>
    </xf>
    <xf numFmtId="3" fontId="3" fillId="3" borderId="12" xfId="1" applyNumberFormat="1" applyFont="1" applyFill="1" applyBorder="1" applyAlignment="1">
      <alignment horizontal="right" vertical="top" wrapText="1"/>
    </xf>
    <xf numFmtId="3" fontId="3" fillId="3" borderId="8" xfId="1" applyNumberFormat="1" applyFont="1" applyFill="1" applyBorder="1" applyAlignment="1">
      <alignment horizontal="right" vertical="top" wrapText="1"/>
    </xf>
    <xf numFmtId="3" fontId="3" fillId="3" borderId="1" xfId="1" applyNumberFormat="1" applyFont="1" applyFill="1" applyBorder="1" applyAlignment="1">
      <alignment horizontal="right" vertical="top" wrapText="1"/>
    </xf>
    <xf numFmtId="3" fontId="3" fillId="4" borderId="8" xfId="1" applyNumberFormat="1" applyFont="1" applyFill="1" applyBorder="1" applyAlignment="1">
      <alignment horizontal="right" vertical="top" wrapText="1"/>
    </xf>
    <xf numFmtId="3" fontId="3" fillId="4" borderId="9" xfId="1" applyNumberFormat="1" applyFont="1" applyFill="1" applyBorder="1" applyAlignment="1">
      <alignment horizontal="right" vertical="top" wrapText="1"/>
    </xf>
    <xf numFmtId="166" fontId="7" fillId="5" borderId="1" xfId="3" applyNumberFormat="1" applyFont="1" applyFill="1" applyBorder="1" applyAlignment="1">
      <alignment vertical="top"/>
    </xf>
    <xf numFmtId="166" fontId="7" fillId="0" borderId="1" xfId="3" applyNumberFormat="1" applyFont="1" applyBorder="1" applyAlignment="1">
      <alignment vertical="top"/>
    </xf>
    <xf numFmtId="3" fontId="6" fillId="5" borderId="1" xfId="1" applyNumberFormat="1" applyFont="1" applyFill="1" applyBorder="1" applyAlignment="1">
      <alignment horizontal="right" vertical="top"/>
    </xf>
    <xf numFmtId="3" fontId="6" fillId="0" borderId="1" xfId="1" applyNumberFormat="1" applyFont="1" applyBorder="1" applyAlignment="1">
      <alignment horizontal="right" vertical="top"/>
    </xf>
    <xf numFmtId="49" fontId="3" fillId="0" borderId="6" xfId="0" applyNumberFormat="1" applyFont="1" applyFill="1" applyBorder="1" applyAlignment="1">
      <alignment vertical="top" wrapText="1"/>
    </xf>
    <xf numFmtId="0" fontId="3" fillId="6" borderId="3" xfId="0" applyNumberFormat="1" applyFont="1" applyFill="1" applyBorder="1" applyAlignment="1">
      <alignment horizontal="center" vertical="center" wrapText="1"/>
    </xf>
    <xf numFmtId="166" fontId="4" fillId="0" borderId="15" xfId="3" applyNumberFormat="1" applyFont="1" applyFill="1" applyBorder="1" applyAlignment="1">
      <alignment vertical="top"/>
    </xf>
    <xf numFmtId="166" fontId="3" fillId="3" borderId="3" xfId="0" applyNumberFormat="1" applyFont="1" applyFill="1" applyBorder="1" applyAlignment="1">
      <alignment vertical="top" wrapText="1"/>
    </xf>
    <xf numFmtId="166" fontId="3" fillId="3" borderId="1" xfId="0" applyNumberFormat="1" applyFont="1" applyFill="1" applyBorder="1" applyAlignment="1">
      <alignment vertical="top" wrapText="1"/>
    </xf>
    <xf numFmtId="166" fontId="3" fillId="4" borderId="1" xfId="0" applyNumberFormat="1" applyFont="1" applyFill="1" applyBorder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1" xfId="1" applyNumberFormat="1" applyFont="1" applyBorder="1" applyAlignment="1">
      <alignment vertical="top" wrapText="1"/>
    </xf>
    <xf numFmtId="3" fontId="4" fillId="0" borderId="1" xfId="2" applyNumberFormat="1" applyFont="1" applyFill="1" applyBorder="1" applyAlignment="1">
      <alignment horizontal="right" vertical="top" wrapText="1"/>
    </xf>
    <xf numFmtId="3" fontId="2" fillId="5" borderId="1" xfId="1" applyNumberFormat="1" applyFont="1" applyFill="1" applyBorder="1" applyAlignment="1">
      <alignment horizontal="right" vertical="top" wrapText="1"/>
    </xf>
    <xf numFmtId="3" fontId="2" fillId="0" borderId="1" xfId="1" applyNumberFormat="1" applyFont="1" applyBorder="1" applyAlignment="1">
      <alignment horizontal="right" vertical="top" wrapText="1"/>
    </xf>
    <xf numFmtId="3" fontId="2" fillId="0" borderId="1" xfId="1" applyNumberFormat="1" applyFont="1" applyFill="1" applyBorder="1" applyAlignment="1">
      <alignment horizontal="right" vertical="top"/>
    </xf>
    <xf numFmtId="3" fontId="2" fillId="0" borderId="15" xfId="1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top" wrapText="1"/>
    </xf>
    <xf numFmtId="166" fontId="3" fillId="0" borderId="1" xfId="0" applyNumberFormat="1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vertical="top" wrapText="1"/>
    </xf>
    <xf numFmtId="17" fontId="2" fillId="0" borderId="0" xfId="1" applyNumberFormat="1" applyFont="1" applyAlignment="1">
      <alignment horizontal="left" wrapText="1"/>
    </xf>
  </cellXfs>
  <cellStyles count="4">
    <cellStyle name="Čárka 2" xfId="3"/>
    <cellStyle name="Čárka 3" xfId="2"/>
    <cellStyle name="Normální" xfId="0" builtinId="0"/>
    <cellStyle name="Normální 2" xfId="1"/>
  </cellStyles>
  <dxfs count="71"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6" formatCode="_-* #,##0_-;\-* #,##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161925</xdr:rowOff>
    </xdr:from>
    <xdr:to>
      <xdr:col>4</xdr:col>
      <xdr:colOff>825212</xdr:colOff>
      <xdr:row>3</xdr:row>
      <xdr:rowOff>5022</xdr:rowOff>
    </xdr:to>
    <xdr:pic>
      <xdr:nvPicPr>
        <xdr:cNvPr id="6" name="Obrázek 5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xmlns="" id="{6FF79C06-1EED-45B5-AD3E-BB396C163F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61925"/>
          <a:ext cx="1387187" cy="4145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0</xdr:rowOff>
    </xdr:from>
    <xdr:to>
      <xdr:col>6</xdr:col>
      <xdr:colOff>378619</xdr:colOff>
      <xdr:row>2</xdr:row>
      <xdr:rowOff>154781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94E14D50-457C-438F-AEF5-CA4F89D213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90500"/>
          <a:ext cx="826294" cy="3452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28575</xdr:colOff>
      <xdr:row>1</xdr:row>
      <xdr:rowOff>0</xdr:rowOff>
    </xdr:from>
    <xdr:to>
      <xdr:col>8</xdr:col>
      <xdr:colOff>341480</xdr:colOff>
      <xdr:row>2</xdr:row>
      <xdr:rowOff>145334</xdr:rowOff>
    </xdr:to>
    <xdr:pic>
      <xdr:nvPicPr>
        <xdr:cNvPr id="8" name="obrázek 1" descr="bar">
          <a:extLst>
            <a:ext uri="{FF2B5EF4-FFF2-40B4-BE49-F238E27FC236}">
              <a16:creationId xmlns:a16="http://schemas.microsoft.com/office/drawing/2014/main" xmlns="" id="{246A8CDA-B3A7-463F-BBBB-478190D7EAB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0"/>
          <a:ext cx="1093955" cy="33583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180975</xdr:rowOff>
    </xdr:from>
    <xdr:to>
      <xdr:col>8</xdr:col>
      <xdr:colOff>351005</xdr:colOff>
      <xdr:row>2</xdr:row>
      <xdr:rowOff>135809</xdr:rowOff>
    </xdr:to>
    <xdr:pic>
      <xdr:nvPicPr>
        <xdr:cNvPr id="5" name="obrázek 1" descr="bar">
          <a:extLst>
            <a:ext uri="{FF2B5EF4-FFF2-40B4-BE49-F238E27FC236}">
              <a16:creationId xmlns:a16="http://schemas.microsoft.com/office/drawing/2014/main" xmlns="" id="{99D08AB8-31A6-47DA-92D9-81431D28FF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80975"/>
          <a:ext cx="1093955" cy="33583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476250</xdr:colOff>
      <xdr:row>0</xdr:row>
      <xdr:rowOff>171450</xdr:rowOff>
    </xdr:from>
    <xdr:to>
      <xdr:col>6</xdr:col>
      <xdr:colOff>550069</xdr:colOff>
      <xdr:row>2</xdr:row>
      <xdr:rowOff>135731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9FD00C7C-D4C7-4FB2-86E7-A87776BAB2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71450"/>
          <a:ext cx="826294" cy="3452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171450</xdr:colOff>
      <xdr:row>0</xdr:row>
      <xdr:rowOff>133350</xdr:rowOff>
    </xdr:from>
    <xdr:to>
      <xdr:col>5</xdr:col>
      <xdr:colOff>196562</xdr:colOff>
      <xdr:row>2</xdr:row>
      <xdr:rowOff>166947</xdr:rowOff>
    </xdr:to>
    <xdr:pic>
      <xdr:nvPicPr>
        <xdr:cNvPr id="7" name="Obrázek 6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xmlns="" id="{AF012CC3-69C1-46F1-9396-E0CBB396C8C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33350"/>
          <a:ext cx="1387187" cy="4145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171450</xdr:rowOff>
    </xdr:from>
    <xdr:to>
      <xdr:col>6</xdr:col>
      <xdr:colOff>431800</xdr:colOff>
      <xdr:row>3</xdr:row>
      <xdr:rowOff>50165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983D18BD-5E8D-47D7-AC5F-7367126B31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71450"/>
          <a:ext cx="1079500" cy="4502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1123950</xdr:colOff>
      <xdr:row>0</xdr:row>
      <xdr:rowOff>104775</xdr:rowOff>
    </xdr:from>
    <xdr:to>
      <xdr:col>4</xdr:col>
      <xdr:colOff>447675</xdr:colOff>
      <xdr:row>3</xdr:row>
      <xdr:rowOff>85725</xdr:rowOff>
    </xdr:to>
    <xdr:pic>
      <xdr:nvPicPr>
        <xdr:cNvPr id="3" name="Obrázek 2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xmlns="" id="{3398C72F-8C6C-4EB1-8530-6F8CE434D0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04775"/>
          <a:ext cx="184785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152400</xdr:colOff>
      <xdr:row>1</xdr:row>
      <xdr:rowOff>0</xdr:rowOff>
    </xdr:from>
    <xdr:to>
      <xdr:col>8</xdr:col>
      <xdr:colOff>729615</xdr:colOff>
      <xdr:row>3</xdr:row>
      <xdr:rowOff>38735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xmlns="" id="{D0206A3C-8D2C-4385-95DD-8D8F4B536F7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90500"/>
          <a:ext cx="1367790" cy="41973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114300</xdr:rowOff>
    </xdr:from>
    <xdr:to>
      <xdr:col>6</xdr:col>
      <xdr:colOff>397669</xdr:colOff>
      <xdr:row>2</xdr:row>
      <xdr:rowOff>269081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54EE03E0-E830-46C6-A840-8CA9B20CE8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04800"/>
          <a:ext cx="826294" cy="3452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38101</xdr:colOff>
      <xdr:row>1</xdr:row>
      <xdr:rowOff>76200</xdr:rowOff>
    </xdr:from>
    <xdr:to>
      <xdr:col>5</xdr:col>
      <xdr:colOff>63213</xdr:colOff>
      <xdr:row>2</xdr:row>
      <xdr:rowOff>300297</xdr:rowOff>
    </xdr:to>
    <xdr:pic>
      <xdr:nvPicPr>
        <xdr:cNvPr id="3" name="Obrázek 2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xmlns="" id="{4B80CF18-8B25-4C05-8445-97CCE1447A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266700"/>
          <a:ext cx="1387187" cy="4145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85726</xdr:colOff>
      <xdr:row>1</xdr:row>
      <xdr:rowOff>104775</xdr:rowOff>
    </xdr:from>
    <xdr:to>
      <xdr:col>8</xdr:col>
      <xdr:colOff>417681</xdr:colOff>
      <xdr:row>2</xdr:row>
      <xdr:rowOff>250109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xmlns="" id="{0BCD4B25-CF19-4FC2-AD64-A08037735C8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6" y="295275"/>
          <a:ext cx="1093955" cy="335834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180975</xdr:rowOff>
    </xdr:from>
    <xdr:to>
      <xdr:col>5</xdr:col>
      <xdr:colOff>15587</xdr:colOff>
      <xdr:row>3</xdr:row>
      <xdr:rowOff>24072</xdr:rowOff>
    </xdr:to>
    <xdr:pic>
      <xdr:nvPicPr>
        <xdr:cNvPr id="5" name="Obrázek 4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xmlns="" id="{FF25A174-26FC-4C27-A5E0-297CB5D964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80975"/>
          <a:ext cx="1387187" cy="4145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333375</xdr:colOff>
      <xdr:row>1</xdr:row>
      <xdr:rowOff>19050</xdr:rowOff>
    </xdr:from>
    <xdr:to>
      <xdr:col>6</xdr:col>
      <xdr:colOff>445294</xdr:colOff>
      <xdr:row>2</xdr:row>
      <xdr:rowOff>173831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3E187D90-B8E1-4C2F-B610-8B3A8953EA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209550"/>
          <a:ext cx="826294" cy="3452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</xdr:colOff>
      <xdr:row>1</xdr:row>
      <xdr:rowOff>28575</xdr:rowOff>
    </xdr:from>
    <xdr:to>
      <xdr:col>8</xdr:col>
      <xdr:colOff>446255</xdr:colOff>
      <xdr:row>2</xdr:row>
      <xdr:rowOff>173909</xdr:rowOff>
    </xdr:to>
    <xdr:pic>
      <xdr:nvPicPr>
        <xdr:cNvPr id="10" name="obrázek 1" descr="bar">
          <a:extLst>
            <a:ext uri="{FF2B5EF4-FFF2-40B4-BE49-F238E27FC236}">
              <a16:creationId xmlns:a16="http://schemas.microsoft.com/office/drawing/2014/main" xmlns="" id="{AE5BABA1-A90B-47BC-9C2F-9E4D540B2C7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219075"/>
          <a:ext cx="1093955" cy="33583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700088</xdr:colOff>
      <xdr:row>0</xdr:row>
      <xdr:rowOff>158750</xdr:rowOff>
    </xdr:from>
    <xdr:to>
      <xdr:col>3</xdr:col>
      <xdr:colOff>227013</xdr:colOff>
      <xdr:row>3</xdr:row>
      <xdr:rowOff>37465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5846F2D0-5F38-4E93-88F2-9616D044B9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38" y="158750"/>
          <a:ext cx="1079500" cy="4502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90488</xdr:rowOff>
    </xdr:from>
    <xdr:to>
      <xdr:col>0</xdr:col>
      <xdr:colOff>1846263</xdr:colOff>
      <xdr:row>3</xdr:row>
      <xdr:rowOff>71438</xdr:rowOff>
    </xdr:to>
    <xdr:pic>
      <xdr:nvPicPr>
        <xdr:cNvPr id="3" name="Obrázek 2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xmlns="" id="{20330B28-EBF5-4BA3-9046-DDD1537DD9A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8"/>
          <a:ext cx="1846263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371475</xdr:colOff>
      <xdr:row>1</xdr:row>
      <xdr:rowOff>9525</xdr:rowOff>
    </xdr:from>
    <xdr:to>
      <xdr:col>6</xdr:col>
      <xdr:colOff>404177</xdr:colOff>
      <xdr:row>3</xdr:row>
      <xdr:rowOff>48260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xmlns="" id="{0B2CF884-AB9A-4DC7-8478-734276FDE0E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1366202" cy="41973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5:I41" totalsRowShown="0" headerRowDxfId="70" dataDxfId="68" headerRowBorderDxfId="69" tableBorderDxfId="67">
  <tableColumns count="9">
    <tableColumn id="1" name="Registrační číslo" dataDxfId="66"/>
    <tableColumn id="2" name="Název projektu" dataDxfId="65"/>
    <tableColumn id="3" name="Žadatel" dataDxfId="64"/>
    <tableColumn id="4" name="IČO" dataDxfId="63"/>
    <tableColumn id="12" name="Hodnocení (průměr)" dataDxfId="62"/>
    <tableColumn id="5" name="Požadovaná dotace" dataDxfId="61"/>
    <tableColumn id="6" name="Dotace" dataDxfId="60"/>
    <tableColumn id="8" name="Dotace na rok 2022" dataDxfId="59"/>
    <tableColumn id="9" name="Dotace na rok 2023" dataDxfId="5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A5:I132" totalsRowShown="0" headerRowDxfId="57" dataDxfId="55" headerRowBorderDxfId="56" tableBorderDxfId="54">
  <tableColumns count="9">
    <tableColumn id="1" name="Registrační číslo" dataDxfId="53"/>
    <tableColumn id="2" name="Název projektu" dataDxfId="52"/>
    <tableColumn id="3" name="Žadatel" dataDxfId="51"/>
    <tableColumn id="4" name="IČO" dataDxfId="50"/>
    <tableColumn id="7" name="Hodnocení (průměr)" dataDxfId="49"/>
    <tableColumn id="5" name="Požadovaná dotace" dataDxfId="48"/>
    <tableColumn id="6" name="Dotace" dataDxfId="47"/>
    <tableColumn id="8" name="Dotace na rok 2022" dataDxfId="46"/>
    <tableColumn id="9" name="Dotace na rok 2023" dataDxfId="4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Tabulka3" displayName="Tabulka3" ref="A5:I9" totalsRowShown="0" headerRowDxfId="44" dataDxfId="42" headerRowBorderDxfId="43" tableBorderDxfId="41" totalsRowBorderDxfId="40">
  <sortState ref="A6:E9">
    <sortCondition descending="1" ref="E5:E9"/>
  </sortState>
  <tableColumns count="9">
    <tableColumn id="1" name="Registrační číslo" dataDxfId="39"/>
    <tableColumn id="3" name="Název projektu" dataDxfId="38"/>
    <tableColumn id="4" name="Žadatel" dataDxfId="37"/>
    <tableColumn id="5" name="IČO" dataDxfId="36"/>
    <tableColumn id="8" name="Hodnocení (průměr)" dataDxfId="35"/>
    <tableColumn id="7" name="Požadovaná dotace" dataDxfId="34"/>
    <tableColumn id="9" name="Dotace" dataDxfId="33">
      <calculatedColumnFormula>SUM(Tabulka3[[#This Row],[Dotace na rok 2022]:[Dotace na rok 2023]])</calculatedColumnFormula>
    </tableColumn>
    <tableColumn id="10" name="Dotace na rok 2022" dataDxfId="32"/>
    <tableColumn id="11" name="Dotace na rok 2023" dataDxfId="31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7" name="Tabulka4" displayName="Tabulka4" ref="A5:I62" totalsRowShown="0" headerRowDxfId="30" dataDxfId="28" headerRowBorderDxfId="29" tableBorderDxfId="27" totalsRowBorderDxfId="26">
  <sortState ref="A6:E51">
    <sortCondition descending="1" ref="E5:E51"/>
  </sortState>
  <tableColumns count="9">
    <tableColumn id="1" name="Registrační číslo" dataDxfId="25"/>
    <tableColumn id="2" name="Název projektu" dataDxfId="24"/>
    <tableColumn id="3" name="Žadatel" dataDxfId="23"/>
    <tableColumn id="4" name="IČO" dataDxfId="22"/>
    <tableColumn id="6" name="Hodnocení (průměr)" dataDxfId="21"/>
    <tableColumn id="5" name="Požadovaná dotace" dataDxfId="20" dataCellStyle="Normální 2"/>
    <tableColumn id="7" name="Dotace" dataDxfId="19" dataCellStyle="Normální 2"/>
    <tableColumn id="8" name="Dotace na rok 2022" dataDxfId="18" dataCellStyle="Normální 2"/>
    <tableColumn id="9" name="Dotace na rok 2023" dataDxfId="17" dataCellStyle="Normální 2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4" name="Tabulka5" displayName="Tabulka5" ref="A5:I34" totalsRowShown="0" headerRowDxfId="16" dataDxfId="14" headerRowBorderDxfId="15" tableBorderDxfId="13" totalsRowBorderDxfId="12">
  <sortState ref="A6:E27">
    <sortCondition descending="1" ref="E5:E27"/>
  </sortState>
  <tableColumns count="9">
    <tableColumn id="1" name="Registrační číslo" dataDxfId="11"/>
    <tableColumn id="2" name="Název projektu" dataDxfId="10"/>
    <tableColumn id="3" name="Žadatel" dataDxfId="9"/>
    <tableColumn id="4" name="IČO" dataDxfId="8"/>
    <tableColumn id="6" name="Hodnocení (průměr)" dataDxfId="7"/>
    <tableColumn id="5" name="Požadovaná dotace" dataDxfId="6"/>
    <tableColumn id="7" name="Dotace" dataDxfId="5">
      <calculatedColumnFormula>H6+I6</calculatedColumnFormula>
    </tableColumn>
    <tableColumn id="8" name="Dotace na rok 2022" dataDxfId="4"/>
    <tableColumn id="9" name="Dotace na rok 2023" dataDxfId="3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6" name="Tabulka6" displayName="Tabulka6" ref="A8:G14" totalsRowShown="0" headerRowDxfId="2">
  <tableColumns count="7">
    <tableColumn id="1" name="Počty žádostí" dataDxfId="1"/>
    <tableColumn id="2" name="Celkem" dataDxfId="0"/>
    <tableColumn id="3" name="Okruh 1"/>
    <tableColumn id="4" name="Okruh 2"/>
    <tableColumn id="5" name="Okruh 3"/>
    <tableColumn id="6" name="Okruh 4"/>
    <tableColumn id="7" name="Okruh 5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abSelected="1"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B6" sqref="B6"/>
    </sheetView>
  </sheetViews>
  <sheetFormatPr defaultRowHeight="15" x14ac:dyDescent="0.25"/>
  <cols>
    <col min="1" max="1" width="11.140625" customWidth="1"/>
    <col min="2" max="2" width="32.7109375" style="1" customWidth="1"/>
    <col min="3" max="3" width="28.7109375" style="1" customWidth="1"/>
    <col min="4" max="4" width="9" bestFit="1" customWidth="1"/>
    <col min="5" max="5" width="12.42578125" style="70" customWidth="1"/>
    <col min="6" max="6" width="14" customWidth="1"/>
    <col min="7" max="7" width="12.42578125" style="2" customWidth="1"/>
    <col min="8" max="9" width="11.7109375" style="2" bestFit="1" customWidth="1"/>
  </cols>
  <sheetData>
    <row r="1" spans="1:9" x14ac:dyDescent="0.25">
      <c r="B1"/>
      <c r="C1"/>
      <c r="E1" s="80"/>
      <c r="F1" s="10"/>
      <c r="G1" s="11"/>
      <c r="H1" s="11"/>
      <c r="I1" s="11"/>
    </row>
    <row r="2" spans="1:9" x14ac:dyDescent="0.25">
      <c r="A2" s="8" t="s">
        <v>894</v>
      </c>
      <c r="B2" s="8"/>
      <c r="C2"/>
      <c r="E2" s="80"/>
      <c r="F2" s="10"/>
      <c r="G2" s="11"/>
      <c r="H2" s="11"/>
      <c r="I2" s="11"/>
    </row>
    <row r="3" spans="1:9" x14ac:dyDescent="0.25">
      <c r="A3" s="7" t="s">
        <v>898</v>
      </c>
      <c r="B3" s="9"/>
      <c r="C3"/>
      <c r="E3" s="80"/>
      <c r="F3" s="10"/>
      <c r="G3" s="11"/>
      <c r="H3"/>
      <c r="I3"/>
    </row>
    <row r="4" spans="1:9" x14ac:dyDescent="0.25">
      <c r="B4"/>
      <c r="C4"/>
      <c r="E4" s="80"/>
      <c r="F4" s="10"/>
      <c r="G4" s="11"/>
      <c r="H4" s="11"/>
      <c r="I4" s="11" t="s">
        <v>917</v>
      </c>
    </row>
    <row r="5" spans="1:9" s="63" customFormat="1" ht="25.5" x14ac:dyDescent="0.25">
      <c r="A5" s="62" t="s">
        <v>0</v>
      </c>
      <c r="B5" s="38" t="s">
        <v>1</v>
      </c>
      <c r="C5" s="38" t="s">
        <v>2</v>
      </c>
      <c r="D5" s="38" t="s">
        <v>4</v>
      </c>
      <c r="E5" s="18" t="s">
        <v>5</v>
      </c>
      <c r="F5" s="38" t="s">
        <v>3</v>
      </c>
      <c r="G5" s="191" t="s">
        <v>918</v>
      </c>
      <c r="H5" s="191" t="s">
        <v>919</v>
      </c>
      <c r="I5" s="191" t="s">
        <v>920</v>
      </c>
    </row>
    <row r="6" spans="1:9" x14ac:dyDescent="0.25">
      <c r="A6" s="47" t="s">
        <v>739</v>
      </c>
      <c r="B6" s="20" t="s">
        <v>740</v>
      </c>
      <c r="C6" s="20" t="s">
        <v>741</v>
      </c>
      <c r="D6" s="48" t="s">
        <v>742</v>
      </c>
      <c r="E6" s="75">
        <v>92.67</v>
      </c>
      <c r="F6" s="49">
        <v>640000</v>
      </c>
      <c r="G6" s="74">
        <f>SUM(Tabulka1[[#This Row],[Dotace na rok 2022]:[Dotace na rok 2023]])</f>
        <v>640000</v>
      </c>
      <c r="H6" s="73">
        <v>205500</v>
      </c>
      <c r="I6" s="73">
        <v>434500</v>
      </c>
    </row>
    <row r="7" spans="1:9" x14ac:dyDescent="0.25">
      <c r="A7" s="47" t="s">
        <v>177</v>
      </c>
      <c r="B7" s="20" t="s">
        <v>178</v>
      </c>
      <c r="C7" s="20" t="s">
        <v>179</v>
      </c>
      <c r="D7" s="48" t="s">
        <v>180</v>
      </c>
      <c r="E7" s="75">
        <v>88.57</v>
      </c>
      <c r="F7" s="49">
        <v>255800</v>
      </c>
      <c r="G7" s="74">
        <f>SUM(Tabulka1[[#This Row],[Dotace na rok 2022]:[Dotace na rok 2023]])</f>
        <v>255800</v>
      </c>
      <c r="H7" s="73">
        <v>41607</v>
      </c>
      <c r="I7" s="73">
        <v>214193</v>
      </c>
    </row>
    <row r="8" spans="1:9" x14ac:dyDescent="0.25">
      <c r="A8" s="47" t="s">
        <v>149</v>
      </c>
      <c r="B8" s="20" t="s">
        <v>150</v>
      </c>
      <c r="C8" s="20" t="s">
        <v>151</v>
      </c>
      <c r="D8" s="48" t="s">
        <v>152</v>
      </c>
      <c r="E8" s="75">
        <v>88.29</v>
      </c>
      <c r="F8" s="49">
        <v>142400</v>
      </c>
      <c r="G8" s="74">
        <f>SUM(Tabulka1[[#This Row],[Dotace na rok 2022]:[Dotace na rok 2023]])</f>
        <v>142400</v>
      </c>
      <c r="H8" s="73">
        <v>35000</v>
      </c>
      <c r="I8" s="73">
        <v>107400</v>
      </c>
    </row>
    <row r="9" spans="1:9" ht="25.5" x14ac:dyDescent="0.25">
      <c r="A9" s="47" t="s">
        <v>380</v>
      </c>
      <c r="B9" s="20" t="s">
        <v>381</v>
      </c>
      <c r="C9" s="20" t="s">
        <v>382</v>
      </c>
      <c r="D9" s="48" t="s">
        <v>383</v>
      </c>
      <c r="E9" s="75">
        <v>86.86</v>
      </c>
      <c r="F9" s="49">
        <v>100050</v>
      </c>
      <c r="G9" s="74">
        <f>SUM(Tabulka1[[#This Row],[Dotace na rok 2022]:[Dotace na rok 2023]])</f>
        <v>100050</v>
      </c>
      <c r="H9" s="73">
        <v>27100</v>
      </c>
      <c r="I9" s="73">
        <v>72950</v>
      </c>
    </row>
    <row r="10" spans="1:9" ht="25.5" x14ac:dyDescent="0.25">
      <c r="A10" s="47" t="s">
        <v>628</v>
      </c>
      <c r="B10" s="20" t="s">
        <v>629</v>
      </c>
      <c r="C10" s="20" t="s">
        <v>630</v>
      </c>
      <c r="D10" s="48" t="s">
        <v>631</v>
      </c>
      <c r="E10" s="75">
        <v>85.57</v>
      </c>
      <c r="F10" s="49">
        <v>520500</v>
      </c>
      <c r="G10" s="74">
        <f>SUM(Tabulka1[[#This Row],[Dotace na rok 2022]:[Dotace na rok 2023]])</f>
        <v>431000</v>
      </c>
      <c r="H10" s="73">
        <v>144000</v>
      </c>
      <c r="I10" s="73">
        <v>287000</v>
      </c>
    </row>
    <row r="11" spans="1:9" x14ac:dyDescent="0.25">
      <c r="A11" s="47" t="s">
        <v>783</v>
      </c>
      <c r="B11" s="20" t="s">
        <v>784</v>
      </c>
      <c r="C11" s="20" t="s">
        <v>498</v>
      </c>
      <c r="D11" s="48" t="s">
        <v>499</v>
      </c>
      <c r="E11" s="75">
        <v>85.14</v>
      </c>
      <c r="F11" s="49">
        <v>528000</v>
      </c>
      <c r="G11" s="74">
        <f>SUM(Tabulka1[[#This Row],[Dotace na rok 2022]:[Dotace na rok 2023]])</f>
        <v>528000</v>
      </c>
      <c r="H11" s="73">
        <v>56000</v>
      </c>
      <c r="I11" s="73">
        <v>472000</v>
      </c>
    </row>
    <row r="12" spans="1:9" x14ac:dyDescent="0.25">
      <c r="A12" s="47" t="s">
        <v>522</v>
      </c>
      <c r="B12" s="20" t="s">
        <v>523</v>
      </c>
      <c r="C12" s="20" t="s">
        <v>524</v>
      </c>
      <c r="D12" s="48" t="s">
        <v>525</v>
      </c>
      <c r="E12" s="75">
        <v>83.29</v>
      </c>
      <c r="F12" s="49">
        <v>1039522</v>
      </c>
      <c r="G12" s="74">
        <f>SUM(Tabulka1[[#This Row],[Dotace na rok 2022]:[Dotace na rok 2023]])</f>
        <v>1039522</v>
      </c>
      <c r="H12" s="73">
        <v>364693</v>
      </c>
      <c r="I12" s="73">
        <v>674829</v>
      </c>
    </row>
    <row r="13" spans="1:9" x14ac:dyDescent="0.25">
      <c r="A13" s="47" t="s">
        <v>757</v>
      </c>
      <c r="B13" s="20" t="s">
        <v>758</v>
      </c>
      <c r="C13" s="20" t="s">
        <v>759</v>
      </c>
      <c r="D13" s="48" t="s">
        <v>760</v>
      </c>
      <c r="E13" s="75">
        <v>82.86</v>
      </c>
      <c r="F13" s="49">
        <v>610996</v>
      </c>
      <c r="G13" s="74">
        <f>SUM(Tabulka1[[#This Row],[Dotace na rok 2022]:[Dotace na rok 2023]])</f>
        <v>610996</v>
      </c>
      <c r="H13" s="73">
        <v>288798</v>
      </c>
      <c r="I13" s="73">
        <v>322198</v>
      </c>
    </row>
    <row r="14" spans="1:9" ht="25.5" x14ac:dyDescent="0.25">
      <c r="A14" s="47" t="s">
        <v>704</v>
      </c>
      <c r="B14" s="20" t="s">
        <v>705</v>
      </c>
      <c r="C14" s="20" t="s">
        <v>706</v>
      </c>
      <c r="D14" s="48" t="s">
        <v>707</v>
      </c>
      <c r="E14" s="75">
        <v>82.71</v>
      </c>
      <c r="F14" s="49">
        <v>433800</v>
      </c>
      <c r="G14" s="74">
        <f>SUM(Tabulka1[[#This Row],[Dotace na rok 2022]:[Dotace na rok 2023]])</f>
        <v>433800</v>
      </c>
      <c r="H14" s="73">
        <v>205400</v>
      </c>
      <c r="I14" s="73">
        <v>228400</v>
      </c>
    </row>
    <row r="15" spans="1:9" ht="25.5" x14ac:dyDescent="0.25">
      <c r="A15" s="47" t="s">
        <v>771</v>
      </c>
      <c r="B15" s="20" t="s">
        <v>772</v>
      </c>
      <c r="C15" s="20" t="s">
        <v>773</v>
      </c>
      <c r="D15" s="48" t="s">
        <v>774</v>
      </c>
      <c r="E15" s="75">
        <v>82.71</v>
      </c>
      <c r="F15" s="49">
        <v>916000</v>
      </c>
      <c r="G15" s="74">
        <f>SUM(Tabulka1[[#This Row],[Dotace na rok 2022]:[Dotace na rok 2023]])</f>
        <v>916000</v>
      </c>
      <c r="H15" s="149">
        <v>322100</v>
      </c>
      <c r="I15" s="149">
        <v>593900</v>
      </c>
    </row>
    <row r="16" spans="1:9" ht="25.5" x14ac:dyDescent="0.25">
      <c r="A16" s="47" t="s">
        <v>692</v>
      </c>
      <c r="B16" s="20" t="s">
        <v>693</v>
      </c>
      <c r="C16" s="20" t="s">
        <v>265</v>
      </c>
      <c r="D16" s="48" t="s">
        <v>266</v>
      </c>
      <c r="E16" s="75">
        <v>80.569999999999993</v>
      </c>
      <c r="F16" s="49">
        <v>39000</v>
      </c>
      <c r="G16" s="74">
        <f>SUM(Tabulka1[[#This Row],[Dotace na rok 2022]:[Dotace na rok 2023]])</f>
        <v>39000</v>
      </c>
      <c r="H16" s="148">
        <v>8000</v>
      </c>
      <c r="I16" s="148">
        <v>31000</v>
      </c>
    </row>
    <row r="17" spans="1:9" x14ac:dyDescent="0.25">
      <c r="A17" s="47" t="s">
        <v>22</v>
      </c>
      <c r="B17" s="20" t="s">
        <v>23</v>
      </c>
      <c r="C17" s="20" t="s">
        <v>24</v>
      </c>
      <c r="D17" s="48" t="s">
        <v>25</v>
      </c>
      <c r="E17" s="75">
        <v>79.430000000000007</v>
      </c>
      <c r="F17" s="49">
        <v>672000</v>
      </c>
      <c r="G17" s="74">
        <f>SUM(Tabulka1[[#This Row],[Dotace na rok 2022]:[Dotace na rok 2023]])</f>
        <v>672000</v>
      </c>
      <c r="H17" s="73">
        <v>236900</v>
      </c>
      <c r="I17" s="73">
        <v>435100</v>
      </c>
    </row>
    <row r="18" spans="1:9" x14ac:dyDescent="0.25">
      <c r="A18" s="47" t="s">
        <v>120</v>
      </c>
      <c r="B18" s="20" t="s">
        <v>121</v>
      </c>
      <c r="C18" s="20" t="s">
        <v>122</v>
      </c>
      <c r="D18" s="48" t="s">
        <v>123</v>
      </c>
      <c r="E18" s="75">
        <v>78.86</v>
      </c>
      <c r="F18" s="49">
        <v>1282400</v>
      </c>
      <c r="G18" s="74">
        <f>SUM(Tabulka1[[#This Row],[Dotace na rok 2022]:[Dotace na rok 2023]])</f>
        <v>1057000</v>
      </c>
      <c r="H18" s="73">
        <v>396000</v>
      </c>
      <c r="I18" s="73">
        <v>661000</v>
      </c>
    </row>
    <row r="19" spans="1:9" ht="25.5" x14ac:dyDescent="0.25">
      <c r="A19" s="47" t="s">
        <v>205</v>
      </c>
      <c r="B19" s="20" t="s">
        <v>206</v>
      </c>
      <c r="C19" s="20" t="s">
        <v>207</v>
      </c>
      <c r="D19" s="48" t="s">
        <v>208</v>
      </c>
      <c r="E19" s="75">
        <v>78.709999999999994</v>
      </c>
      <c r="F19" s="49">
        <v>184000</v>
      </c>
      <c r="G19" s="74">
        <f>SUM(Tabulka1[[#This Row],[Dotace na rok 2022]:[Dotace na rok 2023]])</f>
        <v>184000</v>
      </c>
      <c r="H19" s="73">
        <v>73600</v>
      </c>
      <c r="I19" s="73">
        <v>110400</v>
      </c>
    </row>
    <row r="20" spans="1:9" ht="25.5" x14ac:dyDescent="0.25">
      <c r="A20" s="47" t="s">
        <v>702</v>
      </c>
      <c r="B20" s="20" t="s">
        <v>703</v>
      </c>
      <c r="C20" s="20" t="s">
        <v>114</v>
      </c>
      <c r="D20" s="48" t="s">
        <v>115</v>
      </c>
      <c r="E20" s="75">
        <v>76.430000000000007</v>
      </c>
      <c r="F20" s="49">
        <v>1107700</v>
      </c>
      <c r="G20" s="74">
        <f>SUM(Tabulka1[[#This Row],[Dotace na rok 2022]:[Dotace na rok 2023]])</f>
        <v>982000</v>
      </c>
      <c r="H20" s="73">
        <v>422000</v>
      </c>
      <c r="I20" s="73">
        <v>560000</v>
      </c>
    </row>
    <row r="21" spans="1:9" ht="25.5" x14ac:dyDescent="0.25">
      <c r="A21" s="47" t="s">
        <v>602</v>
      </c>
      <c r="B21" s="20" t="s">
        <v>603</v>
      </c>
      <c r="C21" s="20" t="s">
        <v>604</v>
      </c>
      <c r="D21" s="48" t="s">
        <v>605</v>
      </c>
      <c r="E21" s="75">
        <v>74.86</v>
      </c>
      <c r="F21" s="49">
        <v>1339562</v>
      </c>
      <c r="G21" s="74">
        <f>SUM(Tabulka1[[#This Row],[Dotace na rok 2022]:[Dotace na rok 2023]])</f>
        <v>991000</v>
      </c>
      <c r="H21" s="73">
        <v>401000</v>
      </c>
      <c r="I21" s="73">
        <v>590000</v>
      </c>
    </row>
    <row r="22" spans="1:9" ht="25.5" x14ac:dyDescent="0.25">
      <c r="A22" s="47" t="s">
        <v>263</v>
      </c>
      <c r="B22" s="20" t="s">
        <v>264</v>
      </c>
      <c r="C22" s="20" t="s">
        <v>265</v>
      </c>
      <c r="D22" s="48" t="s">
        <v>266</v>
      </c>
      <c r="E22" s="75">
        <v>71.569999999999993</v>
      </c>
      <c r="F22" s="49">
        <v>90700</v>
      </c>
      <c r="G22" s="74">
        <f>SUM(Tabulka1[[#This Row],[Dotace na rok 2022]:[Dotace na rok 2023]])</f>
        <v>90700</v>
      </c>
      <c r="H22" s="73">
        <v>90700</v>
      </c>
      <c r="I22" s="73">
        <v>0</v>
      </c>
    </row>
    <row r="23" spans="1:9" ht="25.5" x14ac:dyDescent="0.25">
      <c r="A23" s="47" t="s">
        <v>660</v>
      </c>
      <c r="B23" s="20" t="s">
        <v>661</v>
      </c>
      <c r="C23" s="20" t="s">
        <v>207</v>
      </c>
      <c r="D23" s="48" t="s">
        <v>208</v>
      </c>
      <c r="E23" s="75">
        <v>69.569999999999993</v>
      </c>
      <c r="F23" s="49">
        <v>725000</v>
      </c>
      <c r="G23" s="74">
        <f>SUM(Tabulka1[[#This Row],[Dotace na rok 2022]:[Dotace na rok 2023]])</f>
        <v>472000</v>
      </c>
      <c r="H23" s="73">
        <v>189000</v>
      </c>
      <c r="I23" s="73">
        <v>283000</v>
      </c>
    </row>
    <row r="24" spans="1:9" ht="25.5" x14ac:dyDescent="0.25">
      <c r="A24" s="47" t="s">
        <v>50</v>
      </c>
      <c r="B24" s="20" t="s">
        <v>51</v>
      </c>
      <c r="C24" s="20" t="s">
        <v>52</v>
      </c>
      <c r="D24" s="48" t="s">
        <v>53</v>
      </c>
      <c r="E24" s="75">
        <v>69.290000000000006</v>
      </c>
      <c r="F24" s="49">
        <v>340000</v>
      </c>
      <c r="G24" s="74">
        <f>SUM(Tabulka1[[#This Row],[Dotace na rok 2022]:[Dotace na rok 2023]])</f>
        <v>340000</v>
      </c>
      <c r="H24" s="73">
        <v>161000</v>
      </c>
      <c r="I24" s="73">
        <v>179000</v>
      </c>
    </row>
    <row r="25" spans="1:9" x14ac:dyDescent="0.25">
      <c r="A25" s="47" t="s">
        <v>269</v>
      </c>
      <c r="B25" s="20" t="s">
        <v>270</v>
      </c>
      <c r="C25" s="20" t="s">
        <v>94</v>
      </c>
      <c r="D25" s="48" t="s">
        <v>95</v>
      </c>
      <c r="E25" s="75">
        <v>67.86</v>
      </c>
      <c r="F25" s="49">
        <v>842690</v>
      </c>
      <c r="G25" s="74">
        <f>SUM(Tabulka1[[#This Row],[Dotace na rok 2022]:[Dotace na rok 2023]])</f>
        <v>842690</v>
      </c>
      <c r="H25" s="73">
        <v>369651</v>
      </c>
      <c r="I25" s="73">
        <v>473039</v>
      </c>
    </row>
    <row r="26" spans="1:9" ht="25.5" x14ac:dyDescent="0.25">
      <c r="A26" s="47" t="s">
        <v>267</v>
      </c>
      <c r="B26" s="20" t="s">
        <v>268</v>
      </c>
      <c r="C26" s="20" t="s">
        <v>265</v>
      </c>
      <c r="D26" s="48" t="s">
        <v>266</v>
      </c>
      <c r="E26" s="75">
        <v>60.43</v>
      </c>
      <c r="F26" s="49">
        <v>98000</v>
      </c>
      <c r="G26" s="74">
        <f>SUM(Tabulka1[[#This Row],[Dotace na rok 2022]:[Dotace na rok 2023]])</f>
        <v>88000</v>
      </c>
      <c r="H26" s="73">
        <v>88000</v>
      </c>
      <c r="I26" s="73">
        <v>0</v>
      </c>
    </row>
    <row r="27" spans="1:9" x14ac:dyDescent="0.25">
      <c r="A27" s="47" t="s">
        <v>624</v>
      </c>
      <c r="B27" s="20" t="s">
        <v>625</v>
      </c>
      <c r="C27" s="20" t="s">
        <v>626</v>
      </c>
      <c r="D27" s="48" t="s">
        <v>627</v>
      </c>
      <c r="E27" s="75">
        <v>59.14</v>
      </c>
      <c r="F27" s="49">
        <v>1308000</v>
      </c>
      <c r="G27" s="74">
        <f>SUM(Tabulka1[[#This Row],[Dotace na rok 2022]:[Dotace na rok 2023]])</f>
        <v>981000</v>
      </c>
      <c r="H27" s="73">
        <v>330000</v>
      </c>
      <c r="I27" s="73">
        <v>651000</v>
      </c>
    </row>
    <row r="28" spans="1:9" x14ac:dyDescent="0.25">
      <c r="A28" s="47" t="s">
        <v>249</v>
      </c>
      <c r="B28" s="20" t="s">
        <v>250</v>
      </c>
      <c r="C28" s="20" t="s">
        <v>251</v>
      </c>
      <c r="D28" s="48" t="s">
        <v>252</v>
      </c>
      <c r="E28" s="75">
        <v>57.14</v>
      </c>
      <c r="F28" s="49">
        <v>978568</v>
      </c>
      <c r="G28" s="74">
        <f>SUM(Tabulka1[[#This Row],[Dotace na rok 2022]:[Dotace na rok 2023]])</f>
        <v>675000</v>
      </c>
      <c r="H28" s="73">
        <v>448000</v>
      </c>
      <c r="I28" s="73">
        <v>227000</v>
      </c>
    </row>
    <row r="29" spans="1:9" x14ac:dyDescent="0.25">
      <c r="A29" s="47" t="s">
        <v>550</v>
      </c>
      <c r="B29" s="20" t="s">
        <v>551</v>
      </c>
      <c r="C29" s="20" t="s">
        <v>552</v>
      </c>
      <c r="D29" s="48" t="s">
        <v>553</v>
      </c>
      <c r="E29" s="75">
        <v>53.71</v>
      </c>
      <c r="F29" s="49">
        <v>1121000</v>
      </c>
      <c r="G29" s="74">
        <f>SUM(Tabulka1[[#This Row],[Dotace na rok 2022]:[Dotace na rok 2023]])</f>
        <v>672000</v>
      </c>
      <c r="H29" s="73">
        <v>268000</v>
      </c>
      <c r="I29" s="73">
        <v>404000</v>
      </c>
    </row>
    <row r="30" spans="1:9" ht="26.25" thickBot="1" x14ac:dyDescent="0.3">
      <c r="A30" s="50" t="s">
        <v>394</v>
      </c>
      <c r="B30" s="24" t="s">
        <v>395</v>
      </c>
      <c r="C30" s="24" t="s">
        <v>396</v>
      </c>
      <c r="D30" s="51" t="s">
        <v>397</v>
      </c>
      <c r="E30" s="81">
        <v>52.71</v>
      </c>
      <c r="F30" s="52">
        <v>2263800</v>
      </c>
      <c r="G30" s="74">
        <f>SUM(Tabulka1[[#This Row],[Dotace na rok 2022]:[Dotace na rok 2023]])</f>
        <v>1358000</v>
      </c>
      <c r="H30" s="73">
        <v>412000</v>
      </c>
      <c r="I30" s="73">
        <v>946000</v>
      </c>
    </row>
    <row r="31" spans="1:9" ht="26.25" thickTop="1" x14ac:dyDescent="0.25">
      <c r="A31" s="53" t="s">
        <v>640</v>
      </c>
      <c r="B31" s="28" t="s">
        <v>641</v>
      </c>
      <c r="C31" s="28" t="s">
        <v>642</v>
      </c>
      <c r="D31" s="54" t="s">
        <v>643</v>
      </c>
      <c r="E31" s="82">
        <v>48.14</v>
      </c>
      <c r="F31" s="55">
        <v>703169</v>
      </c>
      <c r="G31" s="65"/>
      <c r="H31" s="65"/>
      <c r="I31" s="65"/>
    </row>
    <row r="32" spans="1:9" ht="25.5" x14ac:dyDescent="0.25">
      <c r="A32" s="56" t="s">
        <v>283</v>
      </c>
      <c r="B32" s="32" t="s">
        <v>284</v>
      </c>
      <c r="C32" s="32" t="s">
        <v>285</v>
      </c>
      <c r="D32" s="57" t="s">
        <v>286</v>
      </c>
      <c r="E32" s="83">
        <v>47</v>
      </c>
      <c r="F32" s="58">
        <v>35200</v>
      </c>
      <c r="G32" s="66"/>
      <c r="H32" s="66"/>
      <c r="I32" s="66"/>
    </row>
    <row r="33" spans="1:9" ht="38.25" x14ac:dyDescent="0.25">
      <c r="A33" s="56" t="s">
        <v>558</v>
      </c>
      <c r="B33" s="32" t="s">
        <v>559</v>
      </c>
      <c r="C33" s="32" t="s">
        <v>560</v>
      </c>
      <c r="D33" s="57" t="s">
        <v>561</v>
      </c>
      <c r="E33" s="83">
        <v>46.43</v>
      </c>
      <c r="F33" s="58">
        <v>1781440</v>
      </c>
      <c r="G33" s="66"/>
      <c r="H33" s="66"/>
      <c r="I33" s="66"/>
    </row>
    <row r="34" spans="1:9" ht="25.5" x14ac:dyDescent="0.25">
      <c r="A34" s="56" t="s">
        <v>656</v>
      </c>
      <c r="B34" s="32" t="s">
        <v>657</v>
      </c>
      <c r="C34" s="32" t="s">
        <v>658</v>
      </c>
      <c r="D34" s="57" t="s">
        <v>659</v>
      </c>
      <c r="E34" s="83">
        <v>44.43</v>
      </c>
      <c r="F34" s="58">
        <v>1042243</v>
      </c>
      <c r="G34" s="66"/>
      <c r="H34" s="66"/>
      <c r="I34" s="66"/>
    </row>
    <row r="35" spans="1:9" ht="51" x14ac:dyDescent="0.25">
      <c r="A35" s="56" t="s">
        <v>153</v>
      </c>
      <c r="B35" s="32" t="s">
        <v>154</v>
      </c>
      <c r="C35" s="32" t="s">
        <v>155</v>
      </c>
      <c r="D35" s="57" t="s">
        <v>156</v>
      </c>
      <c r="E35" s="83">
        <v>43.14</v>
      </c>
      <c r="F35" s="58">
        <v>2080000</v>
      </c>
      <c r="G35" s="66"/>
      <c r="H35" s="66"/>
      <c r="I35" s="66"/>
    </row>
    <row r="36" spans="1:9" ht="25.5" x14ac:dyDescent="0.25">
      <c r="A36" s="56" t="s">
        <v>390</v>
      </c>
      <c r="B36" s="32" t="s">
        <v>391</v>
      </c>
      <c r="C36" s="32" t="s">
        <v>392</v>
      </c>
      <c r="D36" s="57" t="s">
        <v>393</v>
      </c>
      <c r="E36" s="83">
        <v>43.14</v>
      </c>
      <c r="F36" s="58">
        <v>155000</v>
      </c>
      <c r="G36" s="66"/>
      <c r="H36" s="66"/>
      <c r="I36" s="66"/>
    </row>
    <row r="37" spans="1:9" ht="38.25" x14ac:dyDescent="0.25">
      <c r="A37" s="56" t="s">
        <v>161</v>
      </c>
      <c r="B37" s="32" t="s">
        <v>162</v>
      </c>
      <c r="C37" s="32" t="s">
        <v>163</v>
      </c>
      <c r="D37" s="57" t="s">
        <v>164</v>
      </c>
      <c r="E37" s="83">
        <v>42.43</v>
      </c>
      <c r="F37" s="58">
        <v>121500</v>
      </c>
      <c r="G37" s="66"/>
      <c r="H37" s="66"/>
      <c r="I37" s="66"/>
    </row>
    <row r="38" spans="1:9" ht="38.25" x14ac:dyDescent="0.25">
      <c r="A38" s="56" t="s">
        <v>426</v>
      </c>
      <c r="B38" s="32" t="s">
        <v>427</v>
      </c>
      <c r="C38" s="32" t="s">
        <v>428</v>
      </c>
      <c r="D38" s="57" t="s">
        <v>429</v>
      </c>
      <c r="E38" s="83">
        <v>37.71</v>
      </c>
      <c r="F38" s="58">
        <v>759421</v>
      </c>
      <c r="G38" s="66"/>
      <c r="H38" s="66"/>
      <c r="I38" s="66"/>
    </row>
    <row r="39" spans="1:9" x14ac:dyDescent="0.25">
      <c r="A39" s="56" t="s">
        <v>562</v>
      </c>
      <c r="B39" s="32" t="s">
        <v>563</v>
      </c>
      <c r="C39" s="32" t="s">
        <v>564</v>
      </c>
      <c r="D39" s="57" t="s">
        <v>565</v>
      </c>
      <c r="E39" s="83">
        <v>37</v>
      </c>
      <c r="F39" s="58">
        <v>2780000</v>
      </c>
      <c r="G39" s="66"/>
      <c r="H39" s="66"/>
      <c r="I39" s="66"/>
    </row>
    <row r="40" spans="1:9" ht="25.5" x14ac:dyDescent="0.25">
      <c r="A40" s="56" t="s">
        <v>620</v>
      </c>
      <c r="B40" s="32" t="s">
        <v>621</v>
      </c>
      <c r="C40" s="32" t="s">
        <v>622</v>
      </c>
      <c r="D40" s="57" t="s">
        <v>623</v>
      </c>
      <c r="E40" s="83">
        <v>36.71</v>
      </c>
      <c r="F40" s="58">
        <v>345500</v>
      </c>
      <c r="G40" s="66"/>
      <c r="H40" s="66"/>
      <c r="I40" s="66"/>
    </row>
    <row r="41" spans="1:9" x14ac:dyDescent="0.25">
      <c r="A41" s="59" t="s">
        <v>803</v>
      </c>
      <c r="B41" s="34" t="s">
        <v>804</v>
      </c>
      <c r="C41" s="34" t="s">
        <v>251</v>
      </c>
      <c r="D41" s="60" t="s">
        <v>252</v>
      </c>
      <c r="E41" s="84">
        <v>36.17</v>
      </c>
      <c r="F41" s="61">
        <v>896644</v>
      </c>
      <c r="G41" s="67"/>
      <c r="H41" s="67"/>
      <c r="I41" s="67"/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&amp;LOkruh 1. Projekty kreativního učení realizované ve školách&amp;RNPO výzva č. 3/2022 Podpora projektů kreativního učení</oddHeader>
    <oddFooter>&amp;C&amp;P</oddFooter>
  </headerFooter>
  <ignoredErrors>
    <ignoredError sqref="D6:D41 A6:A41" numberStoredAsText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showGridLines="0" zoomScaleNormal="100" workbookViewId="0">
      <pane xSplit="3" ySplit="5" topLeftCell="D111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defaultRowHeight="15" x14ac:dyDescent="0.25"/>
  <cols>
    <col min="1" max="1" width="11" customWidth="1"/>
    <col min="2" max="2" width="32.7109375" customWidth="1"/>
    <col min="3" max="3" width="28.7109375" customWidth="1"/>
    <col min="5" max="6" width="11.28515625" style="70" customWidth="1"/>
    <col min="7" max="7" width="12" style="2" customWidth="1"/>
    <col min="8" max="8" width="12.5703125" style="2" customWidth="1"/>
    <col min="9" max="9" width="12.42578125" style="2" customWidth="1"/>
  </cols>
  <sheetData>
    <row r="1" spans="1:15" x14ac:dyDescent="0.25">
      <c r="E1" s="80"/>
      <c r="F1" s="80"/>
      <c r="G1"/>
      <c r="H1"/>
      <c r="I1"/>
    </row>
    <row r="2" spans="1:15" x14ac:dyDescent="0.25">
      <c r="A2" s="8" t="s">
        <v>894</v>
      </c>
      <c r="B2" s="8"/>
      <c r="E2" s="80"/>
      <c r="F2" s="80"/>
      <c r="G2"/>
      <c r="H2"/>
      <c r="I2"/>
    </row>
    <row r="3" spans="1:15" x14ac:dyDescent="0.25">
      <c r="A3" s="7" t="s">
        <v>899</v>
      </c>
      <c r="B3" s="9"/>
      <c r="E3" s="80"/>
      <c r="F3" s="80"/>
      <c r="G3"/>
      <c r="H3"/>
      <c r="I3"/>
    </row>
    <row r="4" spans="1:15" x14ac:dyDescent="0.25">
      <c r="E4" s="80"/>
      <c r="F4" s="80"/>
      <c r="G4"/>
      <c r="H4"/>
      <c r="I4" s="11" t="s">
        <v>917</v>
      </c>
    </row>
    <row r="5" spans="1:15" s="6" customFormat="1" ht="25.5" x14ac:dyDescent="0.25">
      <c r="A5" s="17" t="s">
        <v>0</v>
      </c>
      <c r="B5" s="18" t="s">
        <v>1</v>
      </c>
      <c r="C5" s="18" t="s">
        <v>2</v>
      </c>
      <c r="D5" s="18" t="s">
        <v>4</v>
      </c>
      <c r="E5" s="18" t="s">
        <v>5</v>
      </c>
      <c r="F5" s="18" t="s">
        <v>3</v>
      </c>
      <c r="G5" s="191" t="s">
        <v>918</v>
      </c>
      <c r="H5" s="191" t="s">
        <v>919</v>
      </c>
      <c r="I5" s="191" t="s">
        <v>920</v>
      </c>
      <c r="L5"/>
      <c r="M5"/>
      <c r="N5"/>
      <c r="O5"/>
    </row>
    <row r="6" spans="1:15" ht="38.25" x14ac:dyDescent="0.25">
      <c r="A6" s="19" t="s">
        <v>718</v>
      </c>
      <c r="B6" s="20" t="s">
        <v>719</v>
      </c>
      <c r="C6" s="20" t="s">
        <v>247</v>
      </c>
      <c r="D6" s="21" t="s">
        <v>248</v>
      </c>
      <c r="E6" s="76">
        <v>89.14</v>
      </c>
      <c r="F6" s="22">
        <v>1200000</v>
      </c>
      <c r="G6" s="74">
        <f>SUM(Tabulka2[[#This Row],[Dotace na rok 2022]:[Dotace na rok 2023]])</f>
        <v>1020000</v>
      </c>
      <c r="H6" s="73">
        <v>408000</v>
      </c>
      <c r="I6" s="73">
        <v>612000</v>
      </c>
    </row>
    <row r="7" spans="1:15" ht="25.5" x14ac:dyDescent="0.25">
      <c r="A7" s="19" t="s">
        <v>610</v>
      </c>
      <c r="B7" s="20" t="s">
        <v>611</v>
      </c>
      <c r="C7" s="20" t="s">
        <v>339</v>
      </c>
      <c r="D7" s="21" t="s">
        <v>340</v>
      </c>
      <c r="E7" s="76">
        <v>87.86</v>
      </c>
      <c r="F7" s="22">
        <v>182184</v>
      </c>
      <c r="G7" s="74">
        <f>SUM(Tabulka2[[#This Row],[Dotace na rok 2022]:[Dotace na rok 2023]])</f>
        <v>181248</v>
      </c>
      <c r="H7" s="149">
        <v>80521</v>
      </c>
      <c r="I7" s="73">
        <v>100727</v>
      </c>
    </row>
    <row r="8" spans="1:15" ht="25.5" x14ac:dyDescent="0.25">
      <c r="A8" s="19" t="s">
        <v>674</v>
      </c>
      <c r="B8" s="20" t="s">
        <v>675</v>
      </c>
      <c r="C8" s="20" t="s">
        <v>676</v>
      </c>
      <c r="D8" s="21" t="s">
        <v>677</v>
      </c>
      <c r="E8" s="76">
        <v>87.14</v>
      </c>
      <c r="F8" s="22">
        <v>235000</v>
      </c>
      <c r="G8" s="74">
        <f>SUM(Tabulka2[[#This Row],[Dotace na rok 2022]:[Dotace na rok 2023]])</f>
        <v>235000</v>
      </c>
      <c r="H8" s="73">
        <v>55000</v>
      </c>
      <c r="I8" s="73">
        <v>180000</v>
      </c>
    </row>
    <row r="9" spans="1:15" ht="25.5" x14ac:dyDescent="0.25">
      <c r="A9" s="19" t="s">
        <v>185</v>
      </c>
      <c r="B9" s="20" t="s">
        <v>186</v>
      </c>
      <c r="C9" s="20" t="s">
        <v>187</v>
      </c>
      <c r="D9" s="21" t="s">
        <v>188</v>
      </c>
      <c r="E9" s="76">
        <v>86.71</v>
      </c>
      <c r="F9" s="22">
        <v>1070500</v>
      </c>
      <c r="G9" s="74">
        <f>SUM(Tabulka2[[#This Row],[Dotace na rok 2022]:[Dotace na rok 2023]])</f>
        <v>1070500</v>
      </c>
      <c r="H9" s="73">
        <v>358400</v>
      </c>
      <c r="I9" s="73">
        <v>712100</v>
      </c>
    </row>
    <row r="10" spans="1:15" x14ac:dyDescent="0.25">
      <c r="A10" s="19" t="s">
        <v>743</v>
      </c>
      <c r="B10" s="20" t="s">
        <v>744</v>
      </c>
      <c r="C10" s="20" t="s">
        <v>44</v>
      </c>
      <c r="D10" s="21" t="s">
        <v>45</v>
      </c>
      <c r="E10" s="76">
        <v>86.14</v>
      </c>
      <c r="F10" s="22">
        <v>376000</v>
      </c>
      <c r="G10" s="74">
        <f>SUM(Tabulka2[[#This Row],[Dotace na rok 2022]:[Dotace na rok 2023]])</f>
        <v>376000</v>
      </c>
      <c r="H10" s="73">
        <v>376000</v>
      </c>
      <c r="I10" s="73">
        <v>0</v>
      </c>
    </row>
    <row r="11" spans="1:15" ht="25.5" x14ac:dyDescent="0.25">
      <c r="A11" s="19" t="s">
        <v>566</v>
      </c>
      <c r="B11" s="20" t="s">
        <v>567</v>
      </c>
      <c r="C11" s="20" t="s">
        <v>568</v>
      </c>
      <c r="D11" s="21" t="s">
        <v>569</v>
      </c>
      <c r="E11" s="76">
        <v>85.14</v>
      </c>
      <c r="F11" s="22">
        <v>279200</v>
      </c>
      <c r="G11" s="74">
        <f>SUM(Tabulka2[[#This Row],[Dotace na rok 2022]:[Dotace na rok 2023]])</f>
        <v>249000</v>
      </c>
      <c r="H11" s="73">
        <v>129000</v>
      </c>
      <c r="I11" s="154">
        <v>120000</v>
      </c>
    </row>
    <row r="12" spans="1:15" ht="25.5" x14ac:dyDescent="0.25">
      <c r="A12" s="19" t="s">
        <v>819</v>
      </c>
      <c r="B12" s="20" t="s">
        <v>820</v>
      </c>
      <c r="C12" s="20" t="s">
        <v>821</v>
      </c>
      <c r="D12" s="21" t="s">
        <v>822</v>
      </c>
      <c r="E12" s="76">
        <v>85.14</v>
      </c>
      <c r="F12" s="22">
        <v>116750</v>
      </c>
      <c r="G12" s="155">
        <f>SUM(Tabulka2[[#This Row],[Dotace na rok 2022]:[Dotace na rok 2023]])</f>
        <v>116750</v>
      </c>
      <c r="H12" s="154">
        <v>116750</v>
      </c>
      <c r="I12" s="73">
        <v>0</v>
      </c>
    </row>
    <row r="13" spans="1:15" ht="25.5" x14ac:dyDescent="0.25">
      <c r="A13" s="19" t="s">
        <v>863</v>
      </c>
      <c r="B13" s="20" t="s">
        <v>864</v>
      </c>
      <c r="C13" s="20" t="s">
        <v>865</v>
      </c>
      <c r="D13" s="21" t="s">
        <v>866</v>
      </c>
      <c r="E13" s="76">
        <v>84.57</v>
      </c>
      <c r="F13" s="22">
        <v>764624</v>
      </c>
      <c r="G13" s="155">
        <f>SUM(Tabulka2[[#This Row],[Dotace na rok 2022]:[Dotace na rok 2023]])</f>
        <v>764624</v>
      </c>
      <c r="H13" s="73">
        <v>284462</v>
      </c>
      <c r="I13" s="73">
        <v>480162</v>
      </c>
    </row>
    <row r="14" spans="1:15" ht="38.25" x14ac:dyDescent="0.25">
      <c r="A14" s="19" t="s">
        <v>598</v>
      </c>
      <c r="B14" s="20" t="s">
        <v>599</v>
      </c>
      <c r="C14" s="20" t="s">
        <v>600</v>
      </c>
      <c r="D14" s="21" t="s">
        <v>601</v>
      </c>
      <c r="E14" s="76">
        <v>84.14</v>
      </c>
      <c r="F14" s="22">
        <v>261000</v>
      </c>
      <c r="G14" s="155">
        <f>SUM(Tabulka2[[#This Row],[Dotace na rok 2022]:[Dotace na rok 2023]])</f>
        <v>261000</v>
      </c>
      <c r="H14" s="73">
        <v>76000</v>
      </c>
      <c r="I14" s="73">
        <v>185000</v>
      </c>
    </row>
    <row r="15" spans="1:15" ht="25.5" x14ac:dyDescent="0.25">
      <c r="A15" s="19" t="s">
        <v>325</v>
      </c>
      <c r="B15" s="20" t="s">
        <v>326</v>
      </c>
      <c r="C15" s="20" t="s">
        <v>261</v>
      </c>
      <c r="D15" s="21" t="s">
        <v>262</v>
      </c>
      <c r="E15" s="76">
        <v>84</v>
      </c>
      <c r="F15" s="22">
        <v>89100</v>
      </c>
      <c r="G15" s="155">
        <f>SUM(Tabulka2[[#This Row],[Dotace na rok 2022]:[Dotace na rok 2023]])</f>
        <v>89100</v>
      </c>
      <c r="H15" s="154">
        <v>26100</v>
      </c>
      <c r="I15" s="73">
        <v>63000</v>
      </c>
    </row>
    <row r="16" spans="1:15" ht="25.5" x14ac:dyDescent="0.25">
      <c r="A16" s="19" t="s">
        <v>364</v>
      </c>
      <c r="B16" s="20" t="s">
        <v>365</v>
      </c>
      <c r="C16" s="20" t="s">
        <v>366</v>
      </c>
      <c r="D16" s="21" t="s">
        <v>367</v>
      </c>
      <c r="E16" s="76">
        <v>82.71</v>
      </c>
      <c r="F16" s="22">
        <v>59592</v>
      </c>
      <c r="G16" s="155">
        <f>SUM(Tabulka2[[#This Row],[Dotace na rok 2022]:[Dotace na rok 2023]])</f>
        <v>59592</v>
      </c>
      <c r="H16" s="154">
        <v>3779</v>
      </c>
      <c r="I16" s="154">
        <v>55813</v>
      </c>
    </row>
    <row r="17" spans="1:9" ht="25.5" x14ac:dyDescent="0.25">
      <c r="A17" s="19" t="s">
        <v>632</v>
      </c>
      <c r="B17" s="20" t="s">
        <v>633</v>
      </c>
      <c r="C17" s="20" t="s">
        <v>634</v>
      </c>
      <c r="D17" s="21" t="s">
        <v>635</v>
      </c>
      <c r="E17" s="76">
        <v>82.29</v>
      </c>
      <c r="F17" s="22">
        <v>46300</v>
      </c>
      <c r="G17" s="155">
        <f>SUM(Tabulka2[[#This Row],[Dotace na rok 2022]:[Dotace na rok 2023]])</f>
        <v>46300</v>
      </c>
      <c r="H17" s="154">
        <v>20600</v>
      </c>
      <c r="I17" s="154">
        <v>25700</v>
      </c>
    </row>
    <row r="18" spans="1:9" ht="25.5" x14ac:dyDescent="0.25">
      <c r="A18" s="19" t="s">
        <v>877</v>
      </c>
      <c r="B18" s="20" t="s">
        <v>878</v>
      </c>
      <c r="C18" s="20" t="s">
        <v>132</v>
      </c>
      <c r="D18" s="21" t="s">
        <v>133</v>
      </c>
      <c r="E18" s="76">
        <v>82.29</v>
      </c>
      <c r="F18" s="22">
        <v>350000</v>
      </c>
      <c r="G18" s="155">
        <f>SUM(Tabulka2[[#This Row],[Dotace na rok 2022]:[Dotace na rok 2023]])</f>
        <v>350000</v>
      </c>
      <c r="H18" s="73">
        <v>94300</v>
      </c>
      <c r="I18" s="73">
        <v>255700</v>
      </c>
    </row>
    <row r="19" spans="1:9" ht="25.5" x14ac:dyDescent="0.25">
      <c r="A19" s="19" t="s">
        <v>442</v>
      </c>
      <c r="B19" s="20" t="s">
        <v>443</v>
      </c>
      <c r="C19" s="20" t="s">
        <v>444</v>
      </c>
      <c r="D19" s="21" t="s">
        <v>445</v>
      </c>
      <c r="E19" s="76">
        <v>82.14</v>
      </c>
      <c r="F19" s="22">
        <v>57816</v>
      </c>
      <c r="G19" s="155">
        <f>SUM(Tabulka2[[#This Row],[Dotace na rok 2022]:[Dotace na rok 2023]])</f>
        <v>57816</v>
      </c>
      <c r="H19" s="154">
        <v>57816</v>
      </c>
      <c r="I19" s="73">
        <v>0</v>
      </c>
    </row>
    <row r="20" spans="1:9" ht="25.5" x14ac:dyDescent="0.25">
      <c r="A20" s="19" t="s">
        <v>829</v>
      </c>
      <c r="B20" s="20" t="s">
        <v>830</v>
      </c>
      <c r="C20" s="20" t="s">
        <v>831</v>
      </c>
      <c r="D20" s="21" t="s">
        <v>832</v>
      </c>
      <c r="E20" s="76">
        <v>82</v>
      </c>
      <c r="F20" s="22">
        <v>39979</v>
      </c>
      <c r="G20" s="155">
        <f>SUM(Tabulka2[[#This Row],[Dotace na rok 2022]:[Dotace na rok 2023]])</f>
        <v>39979</v>
      </c>
      <c r="H20" s="154">
        <v>32017</v>
      </c>
      <c r="I20" s="154">
        <v>7962</v>
      </c>
    </row>
    <row r="21" spans="1:9" ht="25.5" x14ac:dyDescent="0.25">
      <c r="A21" s="19" t="s">
        <v>217</v>
      </c>
      <c r="B21" s="20" t="s">
        <v>218</v>
      </c>
      <c r="C21" s="20" t="s">
        <v>219</v>
      </c>
      <c r="D21" s="21" t="s">
        <v>220</v>
      </c>
      <c r="E21" s="76">
        <v>81.709999999999994</v>
      </c>
      <c r="F21" s="22">
        <v>274300</v>
      </c>
      <c r="G21" s="74">
        <f>SUM(Tabulka2[[#This Row],[Dotace na rok 2022]:[Dotace na rok 2023]])</f>
        <v>247000</v>
      </c>
      <c r="H21" s="154">
        <v>109000</v>
      </c>
      <c r="I21" s="154">
        <v>138000</v>
      </c>
    </row>
    <row r="22" spans="1:9" x14ac:dyDescent="0.25">
      <c r="A22" s="19" t="s">
        <v>408</v>
      </c>
      <c r="B22" s="20" t="s">
        <v>409</v>
      </c>
      <c r="C22" s="20" t="s">
        <v>410</v>
      </c>
      <c r="D22" s="21" t="s">
        <v>411</v>
      </c>
      <c r="E22" s="76">
        <v>81.709999999999994</v>
      </c>
      <c r="F22" s="22">
        <v>477000</v>
      </c>
      <c r="G22" s="74">
        <f>SUM(Tabulka2[[#This Row],[Dotace na rok 2022]:[Dotace na rok 2023]])</f>
        <v>477000</v>
      </c>
      <c r="H22" s="154">
        <v>254200</v>
      </c>
      <c r="I22" s="154">
        <v>222800</v>
      </c>
    </row>
    <row r="23" spans="1:9" x14ac:dyDescent="0.25">
      <c r="A23" s="19" t="s">
        <v>682</v>
      </c>
      <c r="B23" s="20" t="s">
        <v>683</v>
      </c>
      <c r="C23" s="20" t="s">
        <v>684</v>
      </c>
      <c r="D23" s="21" t="s">
        <v>685</v>
      </c>
      <c r="E23" s="76">
        <v>81.430000000000007</v>
      </c>
      <c r="F23" s="22">
        <v>216950</v>
      </c>
      <c r="G23" s="74">
        <f>SUM(Tabulka2[[#This Row],[Dotace na rok 2022]:[Dotace na rok 2023]])</f>
        <v>216900</v>
      </c>
      <c r="H23" s="73">
        <v>100950</v>
      </c>
      <c r="I23" s="154">
        <v>115950</v>
      </c>
    </row>
    <row r="24" spans="1:9" x14ac:dyDescent="0.25">
      <c r="A24" s="19" t="s">
        <v>572</v>
      </c>
      <c r="B24" s="20" t="s">
        <v>573</v>
      </c>
      <c r="C24" s="20" t="s">
        <v>574</v>
      </c>
      <c r="D24" s="21" t="s">
        <v>575</v>
      </c>
      <c r="E24" s="76">
        <v>80.86</v>
      </c>
      <c r="F24" s="22">
        <v>120044</v>
      </c>
      <c r="G24" s="74">
        <f>SUM(Tabulka2[[#This Row],[Dotace na rok 2022]:[Dotace na rok 2023]])</f>
        <v>108000</v>
      </c>
      <c r="H24" s="154">
        <v>108000</v>
      </c>
      <c r="I24" s="73">
        <v>0</v>
      </c>
    </row>
    <row r="25" spans="1:9" x14ac:dyDescent="0.25">
      <c r="A25" s="19" t="s">
        <v>372</v>
      </c>
      <c r="B25" s="20" t="s">
        <v>373</v>
      </c>
      <c r="C25" s="20" t="s">
        <v>374</v>
      </c>
      <c r="D25" s="21" t="s">
        <v>375</v>
      </c>
      <c r="E25" s="76">
        <v>80.709999999999994</v>
      </c>
      <c r="F25" s="22">
        <v>274550</v>
      </c>
      <c r="G25" s="74">
        <f>SUM(Tabulka2[[#This Row],[Dotace na rok 2022]:[Dotace na rok 2023]])</f>
        <v>272390</v>
      </c>
      <c r="H25" s="154">
        <v>114750</v>
      </c>
      <c r="I25" s="154">
        <v>157640</v>
      </c>
    </row>
    <row r="26" spans="1:9" x14ac:dyDescent="0.25">
      <c r="A26" s="19" t="s">
        <v>446</v>
      </c>
      <c r="B26" s="20" t="s">
        <v>447</v>
      </c>
      <c r="C26" s="20" t="s">
        <v>448</v>
      </c>
      <c r="D26" s="21" t="s">
        <v>449</v>
      </c>
      <c r="E26" s="76">
        <v>80.709999999999994</v>
      </c>
      <c r="F26" s="22">
        <v>1553560</v>
      </c>
      <c r="G26" s="74">
        <f>SUM(Tabulka2[[#This Row],[Dotace na rok 2022]:[Dotace na rok 2023]])</f>
        <v>1242920</v>
      </c>
      <c r="H26" s="73">
        <v>538600</v>
      </c>
      <c r="I26" s="73">
        <v>704320</v>
      </c>
    </row>
    <row r="27" spans="1:9" ht="38.25" x14ac:dyDescent="0.25">
      <c r="A27" s="19" t="s">
        <v>576</v>
      </c>
      <c r="B27" s="20" t="s">
        <v>577</v>
      </c>
      <c r="C27" s="20" t="s">
        <v>578</v>
      </c>
      <c r="D27" s="21" t="s">
        <v>579</v>
      </c>
      <c r="E27" s="76">
        <v>79.709999999999994</v>
      </c>
      <c r="F27" s="22">
        <v>160200</v>
      </c>
      <c r="G27" s="74">
        <f>SUM(Tabulka2[[#This Row],[Dotace na rok 2022]:[Dotace na rok 2023]])</f>
        <v>160200</v>
      </c>
      <c r="H27" s="73">
        <v>80100</v>
      </c>
      <c r="I27" s="73">
        <v>80100</v>
      </c>
    </row>
    <row r="28" spans="1:9" x14ac:dyDescent="0.25">
      <c r="A28" s="19" t="s">
        <v>793</v>
      </c>
      <c r="B28" s="20" t="s">
        <v>794</v>
      </c>
      <c r="C28" s="20" t="s">
        <v>795</v>
      </c>
      <c r="D28" s="21" t="s">
        <v>796</v>
      </c>
      <c r="E28" s="76">
        <v>79.569999999999993</v>
      </c>
      <c r="F28" s="22">
        <v>537815</v>
      </c>
      <c r="G28" s="74">
        <f>SUM(Tabulka2[[#This Row],[Dotace na rok 2022]:[Dotace na rok 2023]])</f>
        <v>537815</v>
      </c>
      <c r="H28" s="154">
        <v>201410</v>
      </c>
      <c r="I28" s="154">
        <v>336405</v>
      </c>
    </row>
    <row r="29" spans="1:9" ht="25.5" x14ac:dyDescent="0.25">
      <c r="A29" s="19" t="s">
        <v>412</v>
      </c>
      <c r="B29" s="20" t="s">
        <v>413</v>
      </c>
      <c r="C29" s="20" t="s">
        <v>414</v>
      </c>
      <c r="D29" s="21" t="s">
        <v>415</v>
      </c>
      <c r="E29" s="76">
        <v>79.430000000000007</v>
      </c>
      <c r="F29" s="22">
        <v>179000</v>
      </c>
      <c r="G29" s="74">
        <f>SUM(Tabulka2[[#This Row],[Dotace na rok 2022]:[Dotace na rok 2023]])</f>
        <v>179000</v>
      </c>
      <c r="H29" s="73">
        <v>65000</v>
      </c>
      <c r="I29" s="73">
        <v>114000</v>
      </c>
    </row>
    <row r="30" spans="1:9" ht="25.5" x14ac:dyDescent="0.25">
      <c r="A30" s="19" t="s">
        <v>484</v>
      </c>
      <c r="B30" s="20" t="s">
        <v>485</v>
      </c>
      <c r="C30" s="20" t="s">
        <v>486</v>
      </c>
      <c r="D30" s="21" t="s">
        <v>487</v>
      </c>
      <c r="E30" s="76">
        <v>79</v>
      </c>
      <c r="F30" s="22">
        <v>910000</v>
      </c>
      <c r="G30" s="74">
        <f>SUM(Tabulka2[[#This Row],[Dotace na rok 2022]:[Dotace na rok 2023]])</f>
        <v>910000</v>
      </c>
      <c r="H30" s="154">
        <v>363000</v>
      </c>
      <c r="I30" s="73">
        <v>547000</v>
      </c>
    </row>
    <row r="31" spans="1:9" ht="25.5" x14ac:dyDescent="0.25">
      <c r="A31" s="19" t="s">
        <v>430</v>
      </c>
      <c r="B31" s="20" t="s">
        <v>431</v>
      </c>
      <c r="C31" s="20" t="s">
        <v>432</v>
      </c>
      <c r="D31" s="21" t="s">
        <v>433</v>
      </c>
      <c r="E31" s="76">
        <v>78.709999999999994</v>
      </c>
      <c r="F31" s="22">
        <v>575520</v>
      </c>
      <c r="G31" s="74">
        <f>SUM(Tabulka2[[#This Row],[Dotace na rok 2022]:[Dotace na rok 2023]])</f>
        <v>572520</v>
      </c>
      <c r="H31" s="73">
        <v>229400</v>
      </c>
      <c r="I31" s="73">
        <v>343120</v>
      </c>
    </row>
    <row r="32" spans="1:9" ht="25.5" x14ac:dyDescent="0.25">
      <c r="A32" s="19" t="s">
        <v>474</v>
      </c>
      <c r="B32" s="20" t="s">
        <v>475</v>
      </c>
      <c r="C32" s="20" t="s">
        <v>456</v>
      </c>
      <c r="D32" s="21" t="s">
        <v>457</v>
      </c>
      <c r="E32" s="76">
        <v>78.430000000000007</v>
      </c>
      <c r="F32" s="22">
        <v>120500</v>
      </c>
      <c r="G32" s="74">
        <f>SUM(Tabulka2[[#This Row],[Dotace na rok 2022]:[Dotace na rok 2023]])</f>
        <v>120500</v>
      </c>
      <c r="H32" s="154">
        <v>120500</v>
      </c>
      <c r="I32" s="73">
        <v>0</v>
      </c>
    </row>
    <row r="33" spans="1:9" ht="25.5" x14ac:dyDescent="0.25">
      <c r="A33" s="19" t="s">
        <v>823</v>
      </c>
      <c r="B33" s="20" t="s">
        <v>824</v>
      </c>
      <c r="C33" s="20" t="s">
        <v>825</v>
      </c>
      <c r="D33" s="21" t="s">
        <v>826</v>
      </c>
      <c r="E33" s="76">
        <v>78.290000000000006</v>
      </c>
      <c r="F33" s="22">
        <v>268203</v>
      </c>
      <c r="G33" s="74">
        <f>SUM(Tabulka2[[#This Row],[Dotace na rok 2022]:[Dotace na rok 2023]])</f>
        <v>268203</v>
      </c>
      <c r="H33" s="154">
        <v>268203</v>
      </c>
      <c r="I33" s="73">
        <v>0</v>
      </c>
    </row>
    <row r="34" spans="1:9" x14ac:dyDescent="0.25">
      <c r="A34" s="19" t="s">
        <v>827</v>
      </c>
      <c r="B34" s="20" t="s">
        <v>828</v>
      </c>
      <c r="C34" s="20" t="s">
        <v>498</v>
      </c>
      <c r="D34" s="21" t="s">
        <v>499</v>
      </c>
      <c r="E34" s="76">
        <v>78</v>
      </c>
      <c r="F34" s="22">
        <v>297000</v>
      </c>
      <c r="G34" s="74">
        <f>SUM(Tabulka2[[#This Row],[Dotace na rok 2022]:[Dotace na rok 2023]])</f>
        <v>297000</v>
      </c>
      <c r="H34" s="73">
        <v>107000</v>
      </c>
      <c r="I34" s="73">
        <v>190000</v>
      </c>
    </row>
    <row r="35" spans="1:9" x14ac:dyDescent="0.25">
      <c r="A35" s="19" t="s">
        <v>128</v>
      </c>
      <c r="B35" s="20" t="s">
        <v>129</v>
      </c>
      <c r="C35" s="20" t="s">
        <v>20</v>
      </c>
      <c r="D35" s="21" t="s">
        <v>21</v>
      </c>
      <c r="E35" s="76">
        <v>77.86</v>
      </c>
      <c r="F35" s="22">
        <v>36300</v>
      </c>
      <c r="G35" s="74">
        <f>SUM(Tabulka2[[#This Row],[Dotace na rok 2022]:[Dotace na rok 2023]])</f>
        <v>27700</v>
      </c>
      <c r="H35" s="154">
        <v>27700</v>
      </c>
      <c r="I35" s="73">
        <v>0</v>
      </c>
    </row>
    <row r="36" spans="1:9" x14ac:dyDescent="0.25">
      <c r="A36" s="19" t="s">
        <v>514</v>
      </c>
      <c r="B36" s="20" t="s">
        <v>515</v>
      </c>
      <c r="C36" s="20" t="s">
        <v>516</v>
      </c>
      <c r="D36" s="21" t="s">
        <v>517</v>
      </c>
      <c r="E36" s="76">
        <v>77.430000000000007</v>
      </c>
      <c r="F36" s="22">
        <v>973086</v>
      </c>
      <c r="G36" s="74">
        <f>SUM(Tabulka2[[#This Row],[Dotace na rok 2022]:[Dotace na rok 2023]])</f>
        <v>973086</v>
      </c>
      <c r="H36" s="154">
        <v>415255</v>
      </c>
      <c r="I36" s="154">
        <v>557831</v>
      </c>
    </row>
    <row r="37" spans="1:9" x14ac:dyDescent="0.25">
      <c r="A37" s="19" t="s">
        <v>636</v>
      </c>
      <c r="B37" s="20" t="s">
        <v>637</v>
      </c>
      <c r="C37" s="20" t="s">
        <v>638</v>
      </c>
      <c r="D37" s="21" t="s">
        <v>639</v>
      </c>
      <c r="E37" s="76">
        <v>77.430000000000007</v>
      </c>
      <c r="F37" s="22">
        <v>810000</v>
      </c>
      <c r="G37" s="74">
        <f>SUM(Tabulka2[[#This Row],[Dotace na rok 2022]:[Dotace na rok 2023]])</f>
        <v>810000</v>
      </c>
      <c r="H37" s="154">
        <v>400000</v>
      </c>
      <c r="I37" s="154">
        <v>410000</v>
      </c>
    </row>
    <row r="38" spans="1:9" ht="38.25" x14ac:dyDescent="0.25">
      <c r="A38" s="19" t="s">
        <v>817</v>
      </c>
      <c r="B38" s="20" t="s">
        <v>818</v>
      </c>
      <c r="C38" s="20" t="s">
        <v>807</v>
      </c>
      <c r="D38" s="21" t="s">
        <v>808</v>
      </c>
      <c r="E38" s="76">
        <v>77.14</v>
      </c>
      <c r="F38" s="22">
        <v>300000</v>
      </c>
      <c r="G38" s="74">
        <f>SUM(Tabulka2[[#This Row],[Dotace na rok 2022]:[Dotace na rok 2023]])</f>
        <v>300000</v>
      </c>
      <c r="H38" s="73">
        <v>110000</v>
      </c>
      <c r="I38" s="73">
        <v>190000</v>
      </c>
    </row>
    <row r="39" spans="1:9" ht="25.5" x14ac:dyDescent="0.25">
      <c r="A39" s="19" t="s">
        <v>116</v>
      </c>
      <c r="B39" s="20" t="s">
        <v>117</v>
      </c>
      <c r="C39" s="20" t="s">
        <v>118</v>
      </c>
      <c r="D39" s="21" t="s">
        <v>119</v>
      </c>
      <c r="E39" s="76">
        <v>77</v>
      </c>
      <c r="F39" s="22">
        <v>659000</v>
      </c>
      <c r="G39" s="74">
        <f>SUM(Tabulka2[[#This Row],[Dotace na rok 2022]:[Dotace na rok 2023]])</f>
        <v>659000</v>
      </c>
      <c r="H39" s="73">
        <v>368200</v>
      </c>
      <c r="I39" s="154">
        <v>290800</v>
      </c>
    </row>
    <row r="40" spans="1:9" x14ac:dyDescent="0.25">
      <c r="A40" s="19" t="s">
        <v>88</v>
      </c>
      <c r="B40" s="20" t="s">
        <v>89</v>
      </c>
      <c r="C40" s="20" t="s">
        <v>90</v>
      </c>
      <c r="D40" s="21" t="s">
        <v>91</v>
      </c>
      <c r="E40" s="76">
        <v>76.86</v>
      </c>
      <c r="F40" s="22">
        <v>1430000</v>
      </c>
      <c r="G40" s="74">
        <f>SUM(Tabulka2[[#This Row],[Dotace na rok 2022]:[Dotace na rok 2023]])</f>
        <v>1046725</v>
      </c>
      <c r="H40" s="22">
        <v>464690</v>
      </c>
      <c r="I40" s="22">
        <v>582035</v>
      </c>
    </row>
    <row r="41" spans="1:9" ht="25.5" x14ac:dyDescent="0.25">
      <c r="A41" s="19" t="s">
        <v>189</v>
      </c>
      <c r="B41" s="20" t="s">
        <v>190</v>
      </c>
      <c r="C41" s="20" t="s">
        <v>191</v>
      </c>
      <c r="D41" s="21" t="s">
        <v>192</v>
      </c>
      <c r="E41" s="76">
        <v>76.86</v>
      </c>
      <c r="F41" s="22">
        <v>68275</v>
      </c>
      <c r="G41" s="74">
        <f>SUM(Tabulka2[[#This Row],[Dotace na rok 2022]:[Dotace na rok 2023]])</f>
        <v>68275</v>
      </c>
      <c r="H41" s="73">
        <v>0</v>
      </c>
      <c r="I41" s="149">
        <v>68275</v>
      </c>
    </row>
    <row r="42" spans="1:9" ht="25.5" x14ac:dyDescent="0.25">
      <c r="A42" s="19" t="s">
        <v>592</v>
      </c>
      <c r="B42" s="20" t="s">
        <v>593</v>
      </c>
      <c r="C42" s="20" t="s">
        <v>490</v>
      </c>
      <c r="D42" s="21" t="s">
        <v>491</v>
      </c>
      <c r="E42" s="76">
        <v>76.709999999999994</v>
      </c>
      <c r="F42" s="22">
        <v>42820</v>
      </c>
      <c r="G42" s="74">
        <f>SUM(Tabulka2[[#This Row],[Dotace na rok 2022]:[Dotace na rok 2023]])</f>
        <v>42820</v>
      </c>
      <c r="H42" s="154">
        <v>25820</v>
      </c>
      <c r="I42" s="73">
        <v>17000</v>
      </c>
    </row>
    <row r="43" spans="1:9" ht="25.5" x14ac:dyDescent="0.25">
      <c r="A43" s="19" t="s">
        <v>761</v>
      </c>
      <c r="B43" s="20" t="s">
        <v>762</v>
      </c>
      <c r="C43" s="20" t="s">
        <v>763</v>
      </c>
      <c r="D43" s="21" t="s">
        <v>764</v>
      </c>
      <c r="E43" s="76">
        <v>76.569999999999993</v>
      </c>
      <c r="F43" s="22">
        <v>155001</v>
      </c>
      <c r="G43" s="74">
        <f>SUM(Tabulka2[[#This Row],[Dotace na rok 2022]:[Dotace na rok 2023]])</f>
        <v>155001</v>
      </c>
      <c r="H43" s="73">
        <v>92143</v>
      </c>
      <c r="I43" s="73">
        <v>62858</v>
      </c>
    </row>
    <row r="44" spans="1:9" ht="25.5" x14ac:dyDescent="0.25">
      <c r="A44" s="19" t="s">
        <v>686</v>
      </c>
      <c r="B44" s="20" t="s">
        <v>687</v>
      </c>
      <c r="C44" s="20" t="s">
        <v>688</v>
      </c>
      <c r="D44" s="21" t="s">
        <v>689</v>
      </c>
      <c r="E44" s="76">
        <v>76</v>
      </c>
      <c r="F44" s="22">
        <v>248000</v>
      </c>
      <c r="G44" s="74">
        <f>SUM(Tabulka2[[#This Row],[Dotace na rok 2022]:[Dotace na rok 2023]])</f>
        <v>248000</v>
      </c>
      <c r="H44" s="73">
        <v>138000</v>
      </c>
      <c r="I44" s="73">
        <v>110000</v>
      </c>
    </row>
    <row r="45" spans="1:9" ht="25.5" x14ac:dyDescent="0.25">
      <c r="A45" s="19" t="s">
        <v>26</v>
      </c>
      <c r="B45" s="20" t="s">
        <v>27</v>
      </c>
      <c r="C45" s="20" t="s">
        <v>28</v>
      </c>
      <c r="D45" s="21" t="s">
        <v>29</v>
      </c>
      <c r="E45" s="76">
        <v>75</v>
      </c>
      <c r="F45" s="22">
        <v>69000</v>
      </c>
      <c r="G45" s="74">
        <f>SUM(Tabulka2[[#This Row],[Dotace na rok 2022]:[Dotace na rok 2023]])</f>
        <v>69000</v>
      </c>
      <c r="H45" s="73">
        <v>67000</v>
      </c>
      <c r="I45" s="73">
        <v>2000</v>
      </c>
    </row>
    <row r="46" spans="1:9" ht="25.5" x14ac:dyDescent="0.25">
      <c r="A46" s="19" t="s">
        <v>42</v>
      </c>
      <c r="B46" s="20" t="s">
        <v>43</v>
      </c>
      <c r="C46" s="20" t="s">
        <v>44</v>
      </c>
      <c r="D46" s="21" t="s">
        <v>45</v>
      </c>
      <c r="E46" s="76">
        <v>75</v>
      </c>
      <c r="F46" s="22">
        <v>380000</v>
      </c>
      <c r="G46" s="74">
        <f>SUM(Tabulka2[[#This Row],[Dotace na rok 2022]:[Dotace na rok 2023]])</f>
        <v>380000</v>
      </c>
      <c r="H46" s="157">
        <v>0</v>
      </c>
      <c r="I46" s="157">
        <v>380000</v>
      </c>
    </row>
    <row r="47" spans="1:9" ht="25.5" x14ac:dyDescent="0.25">
      <c r="A47" s="19" t="s">
        <v>96</v>
      </c>
      <c r="B47" s="20" t="s">
        <v>97</v>
      </c>
      <c r="C47" s="20" t="s">
        <v>98</v>
      </c>
      <c r="D47" s="21" t="s">
        <v>99</v>
      </c>
      <c r="E47" s="76">
        <v>74.86</v>
      </c>
      <c r="F47" s="22">
        <v>232710</v>
      </c>
      <c r="G47" s="74">
        <f>SUM(Tabulka2[[#This Row],[Dotace na rok 2022]:[Dotace na rok 2023]])</f>
        <v>232710</v>
      </c>
      <c r="H47" s="22">
        <v>87000</v>
      </c>
      <c r="I47" s="49">
        <v>145710</v>
      </c>
    </row>
    <row r="48" spans="1:9" ht="25.5" x14ac:dyDescent="0.25">
      <c r="A48" s="19" t="s">
        <v>488</v>
      </c>
      <c r="B48" s="20" t="s">
        <v>489</v>
      </c>
      <c r="C48" s="20" t="s">
        <v>490</v>
      </c>
      <c r="D48" s="21" t="s">
        <v>491</v>
      </c>
      <c r="E48" s="76">
        <v>74.14</v>
      </c>
      <c r="F48" s="22">
        <v>51320</v>
      </c>
      <c r="G48" s="74">
        <f>SUM(Tabulka2[[#This Row],[Dotace na rok 2022]:[Dotace na rok 2023]])</f>
        <v>51320</v>
      </c>
      <c r="H48" s="154">
        <v>25660</v>
      </c>
      <c r="I48" s="154">
        <v>25660</v>
      </c>
    </row>
    <row r="49" spans="1:9" ht="38.25" x14ac:dyDescent="0.25">
      <c r="A49" s="19" t="s">
        <v>108</v>
      </c>
      <c r="B49" s="20" t="s">
        <v>109</v>
      </c>
      <c r="C49" s="20" t="s">
        <v>110</v>
      </c>
      <c r="D49" s="21" t="s">
        <v>111</v>
      </c>
      <c r="E49" s="76">
        <v>73.86</v>
      </c>
      <c r="F49" s="22">
        <v>161310</v>
      </c>
      <c r="G49" s="74">
        <f>SUM(Tabulka2[[#This Row],[Dotace na rok 2022]:[Dotace na rok 2023]])</f>
        <v>161310</v>
      </c>
      <c r="H49" s="154">
        <v>64524</v>
      </c>
      <c r="I49" s="154">
        <v>96786</v>
      </c>
    </row>
    <row r="50" spans="1:9" ht="25.5" x14ac:dyDescent="0.25">
      <c r="A50" s="19" t="s">
        <v>708</v>
      </c>
      <c r="B50" s="20" t="s">
        <v>709</v>
      </c>
      <c r="C50" s="20" t="s">
        <v>710</v>
      </c>
      <c r="D50" s="21" t="s">
        <v>711</v>
      </c>
      <c r="E50" s="76">
        <v>73.86</v>
      </c>
      <c r="F50" s="22">
        <v>952000</v>
      </c>
      <c r="G50" s="74">
        <f>SUM(Tabulka2[[#This Row],[Dotace na rok 2022]:[Dotace na rok 2023]])</f>
        <v>617000</v>
      </c>
      <c r="H50" s="154">
        <v>261000</v>
      </c>
      <c r="I50" s="154">
        <v>356000</v>
      </c>
    </row>
    <row r="51" spans="1:9" ht="25.5" x14ac:dyDescent="0.25">
      <c r="A51" s="19" t="s">
        <v>64</v>
      </c>
      <c r="B51" s="20" t="s">
        <v>65</v>
      </c>
      <c r="C51" s="20" t="s">
        <v>66</v>
      </c>
      <c r="D51" s="21" t="s">
        <v>67</v>
      </c>
      <c r="E51" s="76">
        <v>73</v>
      </c>
      <c r="F51" s="22">
        <v>110000</v>
      </c>
      <c r="G51" s="74">
        <f>SUM(Tabulka2[[#This Row],[Dotace na rok 2022]:[Dotace na rok 2023]])</f>
        <v>110000</v>
      </c>
      <c r="H51" s="73">
        <v>50000</v>
      </c>
      <c r="I51" s="73">
        <v>60000</v>
      </c>
    </row>
    <row r="52" spans="1:9" ht="25.5" x14ac:dyDescent="0.25">
      <c r="A52" s="19" t="s">
        <v>438</v>
      </c>
      <c r="B52" s="20" t="s">
        <v>439</v>
      </c>
      <c r="C52" s="20" t="s">
        <v>440</v>
      </c>
      <c r="D52" s="21" t="s">
        <v>441</v>
      </c>
      <c r="E52" s="76">
        <v>72.86</v>
      </c>
      <c r="F52" s="22">
        <v>576410</v>
      </c>
      <c r="G52" s="74">
        <f>SUM(Tabulka2[[#This Row],[Dotace na rok 2022]:[Dotace na rok 2023]])</f>
        <v>576410</v>
      </c>
      <c r="H52" s="154">
        <v>231080</v>
      </c>
      <c r="I52" s="154">
        <v>345330</v>
      </c>
    </row>
    <row r="53" spans="1:9" ht="38.25" x14ac:dyDescent="0.25">
      <c r="A53" s="19" t="s">
        <v>859</v>
      </c>
      <c r="B53" s="20" t="s">
        <v>860</v>
      </c>
      <c r="C53" s="20" t="s">
        <v>861</v>
      </c>
      <c r="D53" s="21" t="s">
        <v>862</v>
      </c>
      <c r="E53" s="76">
        <v>72.709999999999994</v>
      </c>
      <c r="F53" s="22">
        <v>550000</v>
      </c>
      <c r="G53" s="74">
        <f>SUM(Tabulka2[[#This Row],[Dotace na rok 2022]:[Dotace na rok 2023]])</f>
        <v>550000</v>
      </c>
      <c r="H53" s="154">
        <v>84000</v>
      </c>
      <c r="I53" s="73">
        <v>466000</v>
      </c>
    </row>
    <row r="54" spans="1:9" ht="25.5" x14ac:dyDescent="0.25">
      <c r="A54" s="19" t="s">
        <v>506</v>
      </c>
      <c r="B54" s="20" t="s">
        <v>507</v>
      </c>
      <c r="C54" s="20" t="s">
        <v>508</v>
      </c>
      <c r="D54" s="21" t="s">
        <v>509</v>
      </c>
      <c r="E54" s="76">
        <v>72.290000000000006</v>
      </c>
      <c r="F54" s="22">
        <v>410390</v>
      </c>
      <c r="G54" s="74">
        <f>SUM(Tabulka2[[#This Row],[Dotace na rok 2022]:[Dotace na rok 2023]])</f>
        <v>410390</v>
      </c>
      <c r="H54" s="154">
        <v>162190</v>
      </c>
      <c r="I54" s="154">
        <v>248200</v>
      </c>
    </row>
    <row r="55" spans="1:9" ht="25.5" x14ac:dyDescent="0.25">
      <c r="A55" s="19" t="s">
        <v>652</v>
      </c>
      <c r="B55" s="20" t="s">
        <v>653</v>
      </c>
      <c r="C55" s="20" t="s">
        <v>654</v>
      </c>
      <c r="D55" s="21" t="s">
        <v>655</v>
      </c>
      <c r="E55" s="76">
        <v>72.14</v>
      </c>
      <c r="F55" s="22">
        <v>1246000</v>
      </c>
      <c r="G55" s="74">
        <f>SUM(Tabulka2[[#This Row],[Dotace na rok 2022]:[Dotace na rok 2023]])</f>
        <v>1059000</v>
      </c>
      <c r="H55" s="73">
        <v>445000</v>
      </c>
      <c r="I55" s="154">
        <v>614000</v>
      </c>
    </row>
    <row r="56" spans="1:9" ht="25.5" x14ac:dyDescent="0.25">
      <c r="A56" s="19" t="s">
        <v>34</v>
      </c>
      <c r="B56" s="20" t="s">
        <v>35</v>
      </c>
      <c r="C56" s="20" t="s">
        <v>36</v>
      </c>
      <c r="D56" s="21" t="s">
        <v>37</v>
      </c>
      <c r="E56" s="76">
        <v>71.709999999999994</v>
      </c>
      <c r="F56" s="22">
        <v>1141000</v>
      </c>
      <c r="G56" s="74">
        <f>SUM(Tabulka2[[#This Row],[Dotace na rok 2022]:[Dotace na rok 2023]])</f>
        <v>1141000</v>
      </c>
      <c r="H56" s="154">
        <v>564000</v>
      </c>
      <c r="I56" s="73">
        <v>577000</v>
      </c>
    </row>
    <row r="57" spans="1:9" x14ac:dyDescent="0.25">
      <c r="A57" s="19" t="s">
        <v>38</v>
      </c>
      <c r="B57" s="20" t="s">
        <v>39</v>
      </c>
      <c r="C57" s="20" t="s">
        <v>40</v>
      </c>
      <c r="D57" s="21" t="s">
        <v>41</v>
      </c>
      <c r="E57" s="76">
        <v>71.290000000000006</v>
      </c>
      <c r="F57" s="22">
        <v>400000</v>
      </c>
      <c r="G57" s="74">
        <f>SUM(Tabulka2[[#This Row],[Dotace na rok 2022]:[Dotace na rok 2023]])</f>
        <v>400000</v>
      </c>
      <c r="H57" s="73">
        <v>160000</v>
      </c>
      <c r="I57" s="73">
        <v>240000</v>
      </c>
    </row>
    <row r="58" spans="1:9" ht="25.5" x14ac:dyDescent="0.25">
      <c r="A58" s="19" t="s">
        <v>554</v>
      </c>
      <c r="B58" s="20" t="s">
        <v>555</v>
      </c>
      <c r="C58" s="20" t="s">
        <v>556</v>
      </c>
      <c r="D58" s="21" t="s">
        <v>557</v>
      </c>
      <c r="E58" s="76">
        <v>71.14</v>
      </c>
      <c r="F58" s="22">
        <v>295000</v>
      </c>
      <c r="G58" s="74">
        <f>SUM(Tabulka2[[#This Row],[Dotace na rok 2022]:[Dotace na rok 2023]])</f>
        <v>295000</v>
      </c>
      <c r="H58" s="73">
        <v>135000</v>
      </c>
      <c r="I58" s="73">
        <v>160000</v>
      </c>
    </row>
    <row r="59" spans="1:9" ht="25.5" x14ac:dyDescent="0.25">
      <c r="A59" s="19" t="s">
        <v>253</v>
      </c>
      <c r="B59" s="20" t="s">
        <v>254</v>
      </c>
      <c r="C59" s="20" t="s">
        <v>227</v>
      </c>
      <c r="D59" s="21" t="s">
        <v>228</v>
      </c>
      <c r="E59" s="76">
        <v>70.86</v>
      </c>
      <c r="F59" s="22">
        <v>106685</v>
      </c>
      <c r="G59" s="74">
        <f>SUM(Tabulka2[[#This Row],[Dotace na rok 2022]:[Dotace na rok 2023]])</f>
        <v>106685</v>
      </c>
      <c r="H59" s="73">
        <v>88589</v>
      </c>
      <c r="I59" s="73">
        <v>18096</v>
      </c>
    </row>
    <row r="60" spans="1:9" x14ac:dyDescent="0.25">
      <c r="A60" s="19" t="s">
        <v>368</v>
      </c>
      <c r="B60" s="20" t="s">
        <v>369</v>
      </c>
      <c r="C60" s="20" t="s">
        <v>370</v>
      </c>
      <c r="D60" s="21" t="s">
        <v>371</v>
      </c>
      <c r="E60" s="76">
        <v>70.86</v>
      </c>
      <c r="F60" s="22">
        <v>417000</v>
      </c>
      <c r="G60" s="198">
        <f>SUM(Tabulka2[[#This Row],[Dotace na rok 2022]:[Dotace na rok 2023]])</f>
        <v>417000</v>
      </c>
      <c r="H60" s="157">
        <v>181000</v>
      </c>
      <c r="I60" s="157">
        <v>236000</v>
      </c>
    </row>
    <row r="61" spans="1:9" ht="42" customHeight="1" x14ac:dyDescent="0.25">
      <c r="A61" s="19" t="s">
        <v>584</v>
      </c>
      <c r="B61" s="20" t="s">
        <v>585</v>
      </c>
      <c r="C61" s="20" t="s">
        <v>586</v>
      </c>
      <c r="D61" s="21" t="s">
        <v>587</v>
      </c>
      <c r="E61" s="76">
        <v>70.709999999999994</v>
      </c>
      <c r="F61" s="22">
        <v>2275137</v>
      </c>
      <c r="G61" s="199">
        <f>SUM(Tabulka2[[#This Row],[Dotace na rok 2022]:[Dotace na rok 2023]])</f>
        <v>2047000</v>
      </c>
      <c r="H61" s="158">
        <v>686000</v>
      </c>
      <c r="I61" s="158">
        <v>1361000</v>
      </c>
    </row>
    <row r="62" spans="1:9" ht="25.5" x14ac:dyDescent="0.25">
      <c r="A62" s="19" t="s">
        <v>749</v>
      </c>
      <c r="B62" s="20" t="s">
        <v>750</v>
      </c>
      <c r="C62" s="20" t="s">
        <v>751</v>
      </c>
      <c r="D62" s="21" t="s">
        <v>752</v>
      </c>
      <c r="E62" s="76">
        <v>70.569999999999993</v>
      </c>
      <c r="F62" s="22">
        <v>72000</v>
      </c>
      <c r="G62" s="74">
        <f>SUM(Tabulka2[[#This Row],[Dotace na rok 2022]:[Dotace na rok 2023]])</f>
        <v>72000</v>
      </c>
      <c r="H62" s="73">
        <v>36000</v>
      </c>
      <c r="I62" s="73">
        <v>36000</v>
      </c>
    </row>
    <row r="63" spans="1:9" ht="38.25" x14ac:dyDescent="0.25">
      <c r="A63" s="19" t="s">
        <v>72</v>
      </c>
      <c r="B63" s="20" t="s">
        <v>73</v>
      </c>
      <c r="C63" s="20" t="s">
        <v>74</v>
      </c>
      <c r="D63" s="21" t="s">
        <v>75</v>
      </c>
      <c r="E63" s="76">
        <v>70.14</v>
      </c>
      <c r="F63" s="22">
        <v>1236392</v>
      </c>
      <c r="G63" s="74">
        <f>SUM(Tabulka2[[#This Row],[Dotace na rok 2022]:[Dotace na rok 2023]])</f>
        <v>936000</v>
      </c>
      <c r="H63" s="154">
        <v>436000</v>
      </c>
      <c r="I63" s="154">
        <v>500000</v>
      </c>
    </row>
    <row r="64" spans="1:9" ht="25.5" x14ac:dyDescent="0.25">
      <c r="A64" s="19" t="s">
        <v>335</v>
      </c>
      <c r="B64" s="20" t="s">
        <v>336</v>
      </c>
      <c r="C64" s="20" t="s">
        <v>273</v>
      </c>
      <c r="D64" s="21" t="s">
        <v>274</v>
      </c>
      <c r="E64" s="76">
        <v>70.14</v>
      </c>
      <c r="F64" s="22">
        <v>267385</v>
      </c>
      <c r="G64" s="74">
        <f>SUM(Tabulka2[[#This Row],[Dotace na rok 2022]:[Dotace na rok 2023]])</f>
        <v>267385</v>
      </c>
      <c r="H64" s="73">
        <v>147550</v>
      </c>
      <c r="I64" s="73">
        <v>119835</v>
      </c>
    </row>
    <row r="65" spans="1:9" x14ac:dyDescent="0.25">
      <c r="A65" s="19" t="s">
        <v>871</v>
      </c>
      <c r="B65" s="20" t="s">
        <v>872</v>
      </c>
      <c r="C65" s="20" t="s">
        <v>223</v>
      </c>
      <c r="D65" s="21" t="s">
        <v>224</v>
      </c>
      <c r="E65" s="76">
        <v>70.14</v>
      </c>
      <c r="F65" s="22">
        <v>184320</v>
      </c>
      <c r="G65" s="74">
        <f>SUM(Tabulka2[[#This Row],[Dotace na rok 2022]:[Dotace na rok 2023]])</f>
        <v>184320</v>
      </c>
      <c r="H65" s="154">
        <v>66960</v>
      </c>
      <c r="I65" s="154">
        <v>117360</v>
      </c>
    </row>
    <row r="66" spans="1:9" ht="25.5" x14ac:dyDescent="0.25">
      <c r="A66" s="19" t="s">
        <v>678</v>
      </c>
      <c r="B66" s="20" t="s">
        <v>679</v>
      </c>
      <c r="C66" s="20" t="s">
        <v>680</v>
      </c>
      <c r="D66" s="21" t="s">
        <v>681</v>
      </c>
      <c r="E66" s="76">
        <v>68.86</v>
      </c>
      <c r="F66" s="22">
        <v>897101</v>
      </c>
      <c r="G66" s="74">
        <f>SUM(Tabulka2[[#This Row],[Dotace na rok 2022]:[Dotace na rok 2023]])</f>
        <v>672000</v>
      </c>
      <c r="H66" s="159">
        <v>407000</v>
      </c>
      <c r="I66" s="159">
        <v>265000</v>
      </c>
    </row>
    <row r="67" spans="1:9" ht="25.5" x14ac:dyDescent="0.25">
      <c r="A67" s="19" t="s">
        <v>56</v>
      </c>
      <c r="B67" s="20" t="s">
        <v>57</v>
      </c>
      <c r="C67" s="20" t="s">
        <v>58</v>
      </c>
      <c r="D67" s="21" t="s">
        <v>59</v>
      </c>
      <c r="E67" s="76">
        <v>68.430000000000007</v>
      </c>
      <c r="F67" s="22">
        <v>150000</v>
      </c>
      <c r="G67" s="74">
        <f>SUM(Tabulka2[[#This Row],[Dotace na rok 2022]:[Dotace na rok 2023]])</f>
        <v>135000</v>
      </c>
      <c r="H67" s="73">
        <v>73000</v>
      </c>
      <c r="I67" s="73">
        <v>62000</v>
      </c>
    </row>
    <row r="68" spans="1:9" ht="38.25" x14ac:dyDescent="0.25">
      <c r="A68" s="19" t="s">
        <v>193</v>
      </c>
      <c r="B68" s="20" t="s">
        <v>194</v>
      </c>
      <c r="C68" s="20" t="s">
        <v>195</v>
      </c>
      <c r="D68" s="21" t="s">
        <v>196</v>
      </c>
      <c r="E68" s="76">
        <v>68.430000000000007</v>
      </c>
      <c r="F68" s="22">
        <v>1487000</v>
      </c>
      <c r="G68" s="74">
        <f>SUM(Tabulka2[[#This Row],[Dotace na rok 2022]:[Dotace na rok 2023]])</f>
        <v>1061000</v>
      </c>
      <c r="H68" s="160">
        <v>444000</v>
      </c>
      <c r="I68" s="160">
        <v>617000</v>
      </c>
    </row>
    <row r="69" spans="1:9" x14ac:dyDescent="0.25">
      <c r="A69" s="19" t="s">
        <v>92</v>
      </c>
      <c r="B69" s="20" t="s">
        <v>93</v>
      </c>
      <c r="C69" s="20" t="s">
        <v>94</v>
      </c>
      <c r="D69" s="21" t="s">
        <v>95</v>
      </c>
      <c r="E69" s="76">
        <v>68.290000000000006</v>
      </c>
      <c r="F69" s="22">
        <v>453475</v>
      </c>
      <c r="G69" s="74">
        <f>SUM(Tabulka2[[#This Row],[Dotace na rok 2022]:[Dotace na rok 2023]])</f>
        <v>317433</v>
      </c>
      <c r="H69" s="73">
        <v>177141</v>
      </c>
      <c r="I69" s="73">
        <v>140292</v>
      </c>
    </row>
    <row r="70" spans="1:9" ht="25.5" x14ac:dyDescent="0.25">
      <c r="A70" s="19" t="s">
        <v>221</v>
      </c>
      <c r="B70" s="20" t="s">
        <v>222</v>
      </c>
      <c r="C70" s="20" t="s">
        <v>223</v>
      </c>
      <c r="D70" s="21" t="s">
        <v>224</v>
      </c>
      <c r="E70" s="76">
        <v>68.14</v>
      </c>
      <c r="F70" s="22">
        <v>170430</v>
      </c>
      <c r="G70" s="74">
        <f>SUM(Tabulka2[[#This Row],[Dotace na rok 2022]:[Dotace na rok 2023]])</f>
        <v>170430</v>
      </c>
      <c r="H70" s="154">
        <v>74190</v>
      </c>
      <c r="I70" s="154">
        <v>96240</v>
      </c>
    </row>
    <row r="71" spans="1:9" ht="25.5" x14ac:dyDescent="0.25">
      <c r="A71" s="19" t="s">
        <v>799</v>
      </c>
      <c r="B71" s="20" t="s">
        <v>800</v>
      </c>
      <c r="C71" s="20" t="s">
        <v>801</v>
      </c>
      <c r="D71" s="21" t="s">
        <v>802</v>
      </c>
      <c r="E71" s="76">
        <v>67.569999999999993</v>
      </c>
      <c r="F71" s="22">
        <v>139000</v>
      </c>
      <c r="G71" s="74">
        <f>SUM(Tabulka2[[#This Row],[Dotace na rok 2022]:[Dotace na rok 2023]])</f>
        <v>139000</v>
      </c>
      <c r="H71" s="161">
        <v>139000</v>
      </c>
      <c r="I71" s="161">
        <v>0</v>
      </c>
    </row>
    <row r="72" spans="1:9" x14ac:dyDescent="0.25">
      <c r="A72" s="19" t="s">
        <v>321</v>
      </c>
      <c r="B72" s="20" t="s">
        <v>322</v>
      </c>
      <c r="C72" s="20" t="s">
        <v>323</v>
      </c>
      <c r="D72" s="21" t="s">
        <v>324</v>
      </c>
      <c r="E72" s="76">
        <v>67.290000000000006</v>
      </c>
      <c r="F72" s="22">
        <v>287318</v>
      </c>
      <c r="G72" s="74">
        <f>SUM(Tabulka2[[#This Row],[Dotace na rok 2022]:[Dotace na rok 2023]])</f>
        <v>268000</v>
      </c>
      <c r="H72" s="161">
        <v>156000</v>
      </c>
      <c r="I72" s="161">
        <v>112000</v>
      </c>
    </row>
    <row r="73" spans="1:9" x14ac:dyDescent="0.25">
      <c r="A73" s="19" t="s">
        <v>873</v>
      </c>
      <c r="B73" s="20" t="s">
        <v>874</v>
      </c>
      <c r="C73" s="20" t="s">
        <v>875</v>
      </c>
      <c r="D73" s="21" t="s">
        <v>876</v>
      </c>
      <c r="E73" s="76">
        <v>67.14</v>
      </c>
      <c r="F73" s="22">
        <v>405708</v>
      </c>
      <c r="G73" s="156">
        <f>SUM(Tabulka2[[#This Row],[Dotace na rok 2022]:[Dotace na rok 2023]])</f>
        <v>345000</v>
      </c>
      <c r="H73" s="161">
        <v>184000</v>
      </c>
      <c r="I73" s="161">
        <v>161000</v>
      </c>
    </row>
    <row r="74" spans="1:9" ht="25.5" x14ac:dyDescent="0.25">
      <c r="A74" s="19" t="s">
        <v>662</v>
      </c>
      <c r="B74" s="20" t="s">
        <v>663</v>
      </c>
      <c r="C74" s="20" t="s">
        <v>664</v>
      </c>
      <c r="D74" s="21" t="s">
        <v>665</v>
      </c>
      <c r="E74" s="76">
        <v>67</v>
      </c>
      <c r="F74" s="22">
        <v>769875</v>
      </c>
      <c r="G74" s="156">
        <f>SUM(Tabulka2[[#This Row],[Dotace na rok 2022]:[Dotace na rok 2023]])</f>
        <v>652000</v>
      </c>
      <c r="H74" s="161">
        <v>252000</v>
      </c>
      <c r="I74" s="161">
        <v>400000</v>
      </c>
    </row>
    <row r="75" spans="1:9" ht="25.5" x14ac:dyDescent="0.25">
      <c r="A75" s="19" t="s">
        <v>454</v>
      </c>
      <c r="B75" s="20" t="s">
        <v>455</v>
      </c>
      <c r="C75" s="20" t="s">
        <v>456</v>
      </c>
      <c r="D75" s="21" t="s">
        <v>457</v>
      </c>
      <c r="E75" s="76">
        <v>66.709999999999994</v>
      </c>
      <c r="F75" s="22">
        <v>100000</v>
      </c>
      <c r="G75" s="156">
        <f>SUM(Tabulka2[[#This Row],[Dotace na rok 2022]:[Dotace na rok 2023]])</f>
        <v>100000</v>
      </c>
      <c r="H75" s="161">
        <v>45000</v>
      </c>
      <c r="I75" s="161">
        <v>55000</v>
      </c>
    </row>
    <row r="76" spans="1:9" ht="25.5" x14ac:dyDescent="0.25">
      <c r="A76" s="19" t="s">
        <v>646</v>
      </c>
      <c r="B76" s="20" t="s">
        <v>647</v>
      </c>
      <c r="C76" s="20" t="s">
        <v>648</v>
      </c>
      <c r="D76" s="21" t="s">
        <v>649</v>
      </c>
      <c r="E76" s="76">
        <v>66.709999999999994</v>
      </c>
      <c r="F76" s="22">
        <v>480000</v>
      </c>
      <c r="G76" s="156">
        <f>SUM(Tabulka2[[#This Row],[Dotace na rok 2022]:[Dotace na rok 2023]])</f>
        <v>410000</v>
      </c>
      <c r="H76" s="22">
        <v>190000</v>
      </c>
      <c r="I76" s="22">
        <v>220000</v>
      </c>
    </row>
    <row r="77" spans="1:9" x14ac:dyDescent="0.25">
      <c r="A77" s="19" t="s">
        <v>867</v>
      </c>
      <c r="B77" s="20" t="s">
        <v>868</v>
      </c>
      <c r="C77" s="20" t="s">
        <v>869</v>
      </c>
      <c r="D77" s="21" t="s">
        <v>870</v>
      </c>
      <c r="E77" s="76">
        <v>66.709999999999994</v>
      </c>
      <c r="F77" s="22">
        <v>2917340</v>
      </c>
      <c r="G77" s="156">
        <f>SUM(Tabulka2[[#This Row],[Dotace na rok 2022]:[Dotace na rok 2023]])</f>
        <v>2042000</v>
      </c>
      <c r="H77" s="22">
        <v>1000000</v>
      </c>
      <c r="I77" s="22">
        <v>1042000</v>
      </c>
    </row>
    <row r="78" spans="1:9" ht="25.5" x14ac:dyDescent="0.25">
      <c r="A78" s="19" t="s">
        <v>612</v>
      </c>
      <c r="B78" s="20" t="s">
        <v>613</v>
      </c>
      <c r="C78" s="20" t="s">
        <v>614</v>
      </c>
      <c r="D78" s="21" t="s">
        <v>615</v>
      </c>
      <c r="E78" s="76">
        <v>66.569999999999993</v>
      </c>
      <c r="F78" s="22">
        <v>172250</v>
      </c>
      <c r="G78" s="156">
        <f>SUM(Tabulka2[[#This Row],[Dotace na rok 2022]:[Dotace na rok 2023]])</f>
        <v>147000</v>
      </c>
      <c r="H78" s="161">
        <v>147000</v>
      </c>
      <c r="I78" s="161">
        <v>0</v>
      </c>
    </row>
    <row r="79" spans="1:9" ht="25.5" x14ac:dyDescent="0.25">
      <c r="A79" s="19" t="s">
        <v>698</v>
      </c>
      <c r="B79" s="20" t="s">
        <v>699</v>
      </c>
      <c r="C79" s="20" t="s">
        <v>700</v>
      </c>
      <c r="D79" s="21" t="s">
        <v>701</v>
      </c>
      <c r="E79" s="76">
        <v>66.430000000000007</v>
      </c>
      <c r="F79" s="22">
        <v>327000</v>
      </c>
      <c r="G79" s="156">
        <f>SUM(Tabulka2[[#This Row],[Dotace na rok 2022]:[Dotace na rok 2023]])</f>
        <v>230000</v>
      </c>
      <c r="H79" s="161">
        <v>98000</v>
      </c>
      <c r="I79" s="161">
        <v>132000</v>
      </c>
    </row>
    <row r="80" spans="1:9" ht="25.5" x14ac:dyDescent="0.25">
      <c r="A80" s="19" t="s">
        <v>735</v>
      </c>
      <c r="B80" s="20" t="s">
        <v>736</v>
      </c>
      <c r="C80" s="20" t="s">
        <v>737</v>
      </c>
      <c r="D80" s="21" t="s">
        <v>738</v>
      </c>
      <c r="E80" s="76">
        <v>66.14</v>
      </c>
      <c r="F80" s="22">
        <v>689000</v>
      </c>
      <c r="G80" s="156">
        <f>SUM(Tabulka2[[#This Row],[Dotace na rok 2022]:[Dotace na rok 2023]])</f>
        <v>410000</v>
      </c>
      <c r="H80" s="161">
        <v>200000</v>
      </c>
      <c r="I80" s="161">
        <v>210000</v>
      </c>
    </row>
    <row r="81" spans="1:9" x14ac:dyDescent="0.25">
      <c r="A81" s="19" t="s">
        <v>416</v>
      </c>
      <c r="B81" s="20" t="s">
        <v>417</v>
      </c>
      <c r="C81" s="20" t="s">
        <v>418</v>
      </c>
      <c r="D81" s="21" t="s">
        <v>419</v>
      </c>
      <c r="E81" s="76">
        <v>65.290000000000006</v>
      </c>
      <c r="F81" s="22">
        <v>320096</v>
      </c>
      <c r="G81" s="156">
        <f>SUM(Tabulka2[[#This Row],[Dotace na rok 2022]:[Dotace na rok 2023]])</f>
        <v>192000</v>
      </c>
      <c r="H81" s="49">
        <v>92000</v>
      </c>
      <c r="I81" s="49">
        <v>100000</v>
      </c>
    </row>
    <row r="82" spans="1:9" ht="25.5" x14ac:dyDescent="0.25">
      <c r="A82" s="19" t="s">
        <v>716</v>
      </c>
      <c r="B82" s="20" t="s">
        <v>717</v>
      </c>
      <c r="C82" s="20" t="s">
        <v>102</v>
      </c>
      <c r="D82" s="21" t="s">
        <v>103</v>
      </c>
      <c r="E82" s="76">
        <v>64.569999999999993</v>
      </c>
      <c r="F82" s="22">
        <v>451500</v>
      </c>
      <c r="G82" s="156">
        <f>SUM(Tabulka2[[#This Row],[Dotace na rok 2022]:[Dotace na rok 2023]])</f>
        <v>249000</v>
      </c>
      <c r="H82" s="161">
        <v>82000</v>
      </c>
      <c r="I82" s="161">
        <v>167000</v>
      </c>
    </row>
    <row r="83" spans="1:9" ht="25.5" x14ac:dyDescent="0.25">
      <c r="A83" s="19" t="s">
        <v>271</v>
      </c>
      <c r="B83" s="20" t="s">
        <v>272</v>
      </c>
      <c r="C83" s="20" t="s">
        <v>273</v>
      </c>
      <c r="D83" s="21" t="s">
        <v>274</v>
      </c>
      <c r="E83" s="76">
        <v>64.290000000000006</v>
      </c>
      <c r="F83" s="22">
        <v>288042</v>
      </c>
      <c r="G83" s="156">
        <f>SUM(Tabulka2[[#This Row],[Dotace na rok 2022]:[Dotace na rok 2023]])</f>
        <v>245000</v>
      </c>
      <c r="H83" s="161">
        <v>160000</v>
      </c>
      <c r="I83" s="161">
        <v>85000</v>
      </c>
    </row>
    <row r="84" spans="1:9" x14ac:dyDescent="0.25">
      <c r="A84" s="19" t="s">
        <v>60</v>
      </c>
      <c r="B84" s="20" t="s">
        <v>61</v>
      </c>
      <c r="C84" s="20" t="s">
        <v>62</v>
      </c>
      <c r="D84" s="21" t="s">
        <v>63</v>
      </c>
      <c r="E84" s="76">
        <v>64.14</v>
      </c>
      <c r="F84" s="22">
        <v>752000</v>
      </c>
      <c r="G84" s="156">
        <f>SUM(Tabulka2[[#This Row],[Dotace na rok 2022]:[Dotace na rok 2023]])</f>
        <v>500000</v>
      </c>
      <c r="H84" s="22">
        <v>170000</v>
      </c>
      <c r="I84" s="22">
        <v>330000</v>
      </c>
    </row>
    <row r="85" spans="1:9" ht="38.25" x14ac:dyDescent="0.25">
      <c r="A85" s="19" t="s">
        <v>594</v>
      </c>
      <c r="B85" s="20" t="s">
        <v>595</v>
      </c>
      <c r="C85" s="20" t="s">
        <v>596</v>
      </c>
      <c r="D85" s="21" t="s">
        <v>597</v>
      </c>
      <c r="E85" s="76">
        <v>63.86</v>
      </c>
      <c r="F85" s="22">
        <v>1421500</v>
      </c>
      <c r="G85" s="156">
        <f>SUM(Tabulka2[[#This Row],[Dotace na rok 2022]:[Dotace na rok 2023]])</f>
        <v>1100250</v>
      </c>
      <c r="H85" s="22">
        <v>398200</v>
      </c>
      <c r="I85" s="22">
        <v>702050</v>
      </c>
    </row>
    <row r="86" spans="1:9" ht="25.5" x14ac:dyDescent="0.25">
      <c r="A86" s="19" t="s">
        <v>650</v>
      </c>
      <c r="B86" s="20" t="s">
        <v>651</v>
      </c>
      <c r="C86" s="20" t="s">
        <v>490</v>
      </c>
      <c r="D86" s="21" t="s">
        <v>491</v>
      </c>
      <c r="E86" s="76">
        <v>63.86</v>
      </c>
      <c r="F86" s="22">
        <v>78479</v>
      </c>
      <c r="G86" s="156">
        <f>SUM(Tabulka2[[#This Row],[Dotace na rok 2022]:[Dotace na rok 2023]])</f>
        <v>78479</v>
      </c>
      <c r="H86" s="49">
        <v>59000</v>
      </c>
      <c r="I86" s="49">
        <v>19479</v>
      </c>
    </row>
    <row r="87" spans="1:9" ht="25.5" x14ac:dyDescent="0.25">
      <c r="A87" s="19" t="s">
        <v>237</v>
      </c>
      <c r="B87" s="20" t="s">
        <v>238</v>
      </c>
      <c r="C87" s="20" t="s">
        <v>239</v>
      </c>
      <c r="D87" s="21" t="s">
        <v>240</v>
      </c>
      <c r="E87" s="76">
        <v>63.71</v>
      </c>
      <c r="F87" s="22">
        <v>300000</v>
      </c>
      <c r="G87" s="156">
        <f>SUM(Tabulka2[[#This Row],[Dotace na rok 2022]:[Dotace na rok 2023]])</f>
        <v>250000</v>
      </c>
      <c r="H87" s="22">
        <v>0</v>
      </c>
      <c r="I87" s="22">
        <v>250000</v>
      </c>
    </row>
    <row r="88" spans="1:9" x14ac:dyDescent="0.25">
      <c r="A88" s="19" t="s">
        <v>10</v>
      </c>
      <c r="B88" s="20" t="s">
        <v>11</v>
      </c>
      <c r="C88" s="20" t="s">
        <v>12</v>
      </c>
      <c r="D88" s="21" t="s">
        <v>13</v>
      </c>
      <c r="E88" s="76">
        <v>63.57</v>
      </c>
      <c r="F88" s="22">
        <v>192000</v>
      </c>
      <c r="G88" s="156">
        <f>SUM(Tabulka2[[#This Row],[Dotace na rok 2022]:[Dotace na rok 2023]])</f>
        <v>110000</v>
      </c>
      <c r="H88" s="22">
        <v>0</v>
      </c>
      <c r="I88" s="22">
        <v>110000</v>
      </c>
    </row>
    <row r="89" spans="1:9" x14ac:dyDescent="0.25">
      <c r="A89" s="19" t="s">
        <v>80</v>
      </c>
      <c r="B89" s="20" t="s">
        <v>81</v>
      </c>
      <c r="C89" s="20" t="s">
        <v>82</v>
      </c>
      <c r="D89" s="21" t="s">
        <v>83</v>
      </c>
      <c r="E89" s="76">
        <v>62.86</v>
      </c>
      <c r="F89" s="22">
        <v>739000</v>
      </c>
      <c r="G89" s="156">
        <f>SUM(Tabulka2[[#This Row],[Dotace na rok 2022]:[Dotace na rok 2023]])</f>
        <v>641500</v>
      </c>
      <c r="H89" s="22">
        <v>641500</v>
      </c>
      <c r="I89" s="22">
        <v>0</v>
      </c>
    </row>
    <row r="90" spans="1:9" x14ac:dyDescent="0.25">
      <c r="A90" s="19" t="s">
        <v>494</v>
      </c>
      <c r="B90" s="20" t="s">
        <v>495</v>
      </c>
      <c r="C90" s="20" t="s">
        <v>167</v>
      </c>
      <c r="D90" s="21" t="s">
        <v>168</v>
      </c>
      <c r="E90" s="76">
        <v>62.71</v>
      </c>
      <c r="F90" s="22">
        <v>540000</v>
      </c>
      <c r="G90" s="156">
        <f>SUM(Tabulka2[[#This Row],[Dotace na rok 2022]:[Dotace na rok 2023]])</f>
        <v>515000</v>
      </c>
      <c r="H90" s="22">
        <v>195000</v>
      </c>
      <c r="I90" s="22">
        <v>320000</v>
      </c>
    </row>
    <row r="91" spans="1:9" x14ac:dyDescent="0.25">
      <c r="A91" s="19" t="s">
        <v>530</v>
      </c>
      <c r="B91" s="20" t="s">
        <v>531</v>
      </c>
      <c r="C91" s="20" t="s">
        <v>532</v>
      </c>
      <c r="D91" s="21" t="s">
        <v>533</v>
      </c>
      <c r="E91" s="76">
        <v>62.29</v>
      </c>
      <c r="F91" s="22">
        <v>945000</v>
      </c>
      <c r="G91" s="156">
        <f>SUM(Tabulka2[[#This Row],[Dotace na rok 2022]:[Dotace na rok 2023]])</f>
        <v>803000</v>
      </c>
      <c r="H91" s="22">
        <v>399000</v>
      </c>
      <c r="I91" s="22">
        <v>404000</v>
      </c>
    </row>
    <row r="92" spans="1:9" ht="25.5" x14ac:dyDescent="0.25">
      <c r="A92" s="19" t="s">
        <v>813</v>
      </c>
      <c r="B92" s="20" t="s">
        <v>814</v>
      </c>
      <c r="C92" s="20" t="s">
        <v>815</v>
      </c>
      <c r="D92" s="21" t="s">
        <v>816</v>
      </c>
      <c r="E92" s="76">
        <v>61.43</v>
      </c>
      <c r="F92" s="22">
        <v>1460000</v>
      </c>
      <c r="G92" s="156">
        <f>SUM(Tabulka2[[#This Row],[Dotace na rok 2022]:[Dotace na rok 2023]])</f>
        <v>712000</v>
      </c>
      <c r="H92" s="22">
        <v>140000</v>
      </c>
      <c r="I92" s="22">
        <v>572000</v>
      </c>
    </row>
    <row r="93" spans="1:9" ht="25.5" x14ac:dyDescent="0.25">
      <c r="A93" s="19" t="s">
        <v>769</v>
      </c>
      <c r="B93" s="20" t="s">
        <v>770</v>
      </c>
      <c r="C93" s="20" t="s">
        <v>468</v>
      </c>
      <c r="D93" s="21" t="s">
        <v>469</v>
      </c>
      <c r="E93" s="76">
        <v>61.14</v>
      </c>
      <c r="F93" s="22">
        <v>842000</v>
      </c>
      <c r="G93" s="156">
        <f>SUM(Tabulka2[[#This Row],[Dotace na rok 2022]:[Dotace na rok 2023]])</f>
        <v>554000</v>
      </c>
      <c r="H93" s="49">
        <v>116000</v>
      </c>
      <c r="I93" s="49">
        <f>240000+198000</f>
        <v>438000</v>
      </c>
    </row>
    <row r="94" spans="1:9" x14ac:dyDescent="0.25">
      <c r="A94" s="19" t="s">
        <v>169</v>
      </c>
      <c r="B94" s="20" t="s">
        <v>170</v>
      </c>
      <c r="C94" s="20" t="s">
        <v>171</v>
      </c>
      <c r="D94" s="21" t="s">
        <v>172</v>
      </c>
      <c r="E94" s="76">
        <v>60.71</v>
      </c>
      <c r="F94" s="22">
        <v>420000</v>
      </c>
      <c r="G94" s="156">
        <f>SUM(Tabulka2[[#This Row],[Dotace na rok 2022]:[Dotace na rok 2023]])</f>
        <v>252000</v>
      </c>
      <c r="H94" s="22">
        <v>114000</v>
      </c>
      <c r="I94" s="22">
        <v>138000</v>
      </c>
    </row>
    <row r="95" spans="1:9" ht="25.5" x14ac:dyDescent="0.25">
      <c r="A95" s="19" t="s">
        <v>492</v>
      </c>
      <c r="B95" s="20" t="s">
        <v>493</v>
      </c>
      <c r="C95" s="20" t="s">
        <v>339</v>
      </c>
      <c r="D95" s="21" t="s">
        <v>340</v>
      </c>
      <c r="E95" s="76">
        <v>59.29</v>
      </c>
      <c r="F95" s="22">
        <v>1191020</v>
      </c>
      <c r="G95" s="156">
        <f>SUM(Tabulka2[[#This Row],[Dotace na rok 2022]:[Dotace na rok 2023]])</f>
        <v>714612</v>
      </c>
      <c r="H95" s="22">
        <v>615768</v>
      </c>
      <c r="I95" s="22">
        <v>98844</v>
      </c>
    </row>
    <row r="96" spans="1:9" x14ac:dyDescent="0.25">
      <c r="A96" s="19" t="s">
        <v>165</v>
      </c>
      <c r="B96" s="20" t="s">
        <v>166</v>
      </c>
      <c r="C96" s="20" t="s">
        <v>167</v>
      </c>
      <c r="D96" s="21" t="s">
        <v>168</v>
      </c>
      <c r="E96" s="76">
        <v>59.14</v>
      </c>
      <c r="F96" s="22">
        <v>360000</v>
      </c>
      <c r="G96" s="156">
        <f>SUM(Tabulka2[[#This Row],[Dotace na rok 2022]:[Dotace na rok 2023]])</f>
        <v>216000</v>
      </c>
      <c r="H96" s="22">
        <v>84000</v>
      </c>
      <c r="I96" s="22">
        <v>132000</v>
      </c>
    </row>
    <row r="97" spans="1:9" x14ac:dyDescent="0.25">
      <c r="A97" s="19" t="s">
        <v>333</v>
      </c>
      <c r="B97" s="20" t="s">
        <v>334</v>
      </c>
      <c r="C97" s="20" t="s">
        <v>78</v>
      </c>
      <c r="D97" s="21" t="s">
        <v>79</v>
      </c>
      <c r="E97" s="76">
        <v>59.14</v>
      </c>
      <c r="F97" s="22">
        <v>326400</v>
      </c>
      <c r="G97" s="156">
        <f>SUM(Tabulka2[[#This Row],[Dotace na rok 2022]:[Dotace na rok 2023]])</f>
        <v>146000</v>
      </c>
      <c r="H97" s="22">
        <v>80000</v>
      </c>
      <c r="I97" s="22">
        <v>66000</v>
      </c>
    </row>
    <row r="98" spans="1:9" ht="25.5" x14ac:dyDescent="0.25">
      <c r="A98" s="19" t="s">
        <v>197</v>
      </c>
      <c r="B98" s="20" t="s">
        <v>198</v>
      </c>
      <c r="C98" s="20" t="s">
        <v>199</v>
      </c>
      <c r="D98" s="21" t="s">
        <v>200</v>
      </c>
      <c r="E98" s="76">
        <v>59</v>
      </c>
      <c r="F98" s="22">
        <v>271000</v>
      </c>
      <c r="G98" s="156">
        <f>SUM(Tabulka2[[#This Row],[Dotace na rok 2022]:[Dotace na rok 2023]])</f>
        <v>162000</v>
      </c>
      <c r="H98" s="22">
        <v>150000</v>
      </c>
      <c r="I98" s="22">
        <v>12000</v>
      </c>
    </row>
    <row r="99" spans="1:9" x14ac:dyDescent="0.25">
      <c r="A99" s="19" t="s">
        <v>775</v>
      </c>
      <c r="B99" s="20" t="s">
        <v>776</v>
      </c>
      <c r="C99" s="20" t="s">
        <v>777</v>
      </c>
      <c r="D99" s="21" t="s">
        <v>778</v>
      </c>
      <c r="E99" s="76">
        <v>58.71</v>
      </c>
      <c r="F99" s="22">
        <v>116000</v>
      </c>
      <c r="G99" s="156">
        <f>SUM(Tabulka2[[#This Row],[Dotace na rok 2022]:[Dotace na rok 2023]])</f>
        <v>70000</v>
      </c>
      <c r="H99" s="22">
        <v>28000</v>
      </c>
      <c r="I99" s="22">
        <v>42000</v>
      </c>
    </row>
    <row r="100" spans="1:9" ht="38.25" x14ac:dyDescent="0.25">
      <c r="A100" s="19" t="s">
        <v>225</v>
      </c>
      <c r="B100" s="20" t="s">
        <v>226</v>
      </c>
      <c r="C100" s="20" t="s">
        <v>227</v>
      </c>
      <c r="D100" s="21" t="s">
        <v>228</v>
      </c>
      <c r="E100" s="76">
        <v>57.86</v>
      </c>
      <c r="F100" s="22">
        <v>139692</v>
      </c>
      <c r="G100" s="156">
        <f>SUM(Tabulka2[[#This Row],[Dotace na rok 2022]:[Dotace na rok 2023]])</f>
        <v>84000</v>
      </c>
      <c r="H100" s="22">
        <v>72000</v>
      </c>
      <c r="I100" s="22">
        <v>12000</v>
      </c>
    </row>
    <row r="101" spans="1:9" ht="25.5" x14ac:dyDescent="0.25">
      <c r="A101" s="19" t="s">
        <v>327</v>
      </c>
      <c r="B101" s="20" t="s">
        <v>328</v>
      </c>
      <c r="C101" s="20" t="s">
        <v>329</v>
      </c>
      <c r="D101" s="21" t="s">
        <v>330</v>
      </c>
      <c r="E101" s="76">
        <v>57.71</v>
      </c>
      <c r="F101" s="22">
        <v>325000</v>
      </c>
      <c r="G101" s="156">
        <f>SUM(Tabulka2[[#This Row],[Dotace na rok 2022]:[Dotace na rok 2023]])</f>
        <v>195000</v>
      </c>
      <c r="H101" s="22">
        <v>48600</v>
      </c>
      <c r="I101" s="22">
        <v>146400</v>
      </c>
    </row>
    <row r="102" spans="1:9" ht="25.5" x14ac:dyDescent="0.25">
      <c r="A102" s="19" t="s">
        <v>317</v>
      </c>
      <c r="B102" s="20" t="s">
        <v>318</v>
      </c>
      <c r="C102" s="20" t="s">
        <v>319</v>
      </c>
      <c r="D102" s="21" t="s">
        <v>320</v>
      </c>
      <c r="E102" s="76">
        <v>57.29</v>
      </c>
      <c r="F102" s="22">
        <v>152757</v>
      </c>
      <c r="G102" s="156">
        <f>SUM(Tabulka2[[#This Row],[Dotace na rok 2022]:[Dotace na rok 2023]])</f>
        <v>91654</v>
      </c>
      <c r="H102" s="22">
        <v>0</v>
      </c>
      <c r="I102" s="22">
        <v>91654</v>
      </c>
    </row>
    <row r="103" spans="1:9" x14ac:dyDescent="0.25">
      <c r="A103" s="19" t="s">
        <v>181</v>
      </c>
      <c r="B103" s="20" t="s">
        <v>182</v>
      </c>
      <c r="C103" s="20" t="s">
        <v>183</v>
      </c>
      <c r="D103" s="21" t="s">
        <v>184</v>
      </c>
      <c r="E103" s="76">
        <v>56.71</v>
      </c>
      <c r="F103" s="22">
        <v>210000</v>
      </c>
      <c r="G103" s="156">
        <f>SUM(Tabulka2[[#This Row],[Dotace na rok 2022]:[Dotace na rok 2023]])</f>
        <v>126000</v>
      </c>
      <c r="H103" s="22">
        <v>0</v>
      </c>
      <c r="I103" s="22">
        <v>126000</v>
      </c>
    </row>
    <row r="104" spans="1:9" ht="25.5" x14ac:dyDescent="0.25">
      <c r="A104" s="19" t="s">
        <v>745</v>
      </c>
      <c r="B104" s="20" t="s">
        <v>746</v>
      </c>
      <c r="C104" s="20" t="s">
        <v>747</v>
      </c>
      <c r="D104" s="21" t="s">
        <v>748</v>
      </c>
      <c r="E104" s="76">
        <v>55.14</v>
      </c>
      <c r="F104" s="22">
        <v>7000</v>
      </c>
      <c r="G104" s="156">
        <f>SUM(Tabulka2[[#This Row],[Dotace na rok 2022]:[Dotace na rok 2023]])</f>
        <v>7000</v>
      </c>
      <c r="H104" s="22">
        <v>0</v>
      </c>
      <c r="I104" s="22">
        <v>7000</v>
      </c>
    </row>
    <row r="105" spans="1:9" x14ac:dyDescent="0.25">
      <c r="A105" s="19" t="s">
        <v>84</v>
      </c>
      <c r="B105" s="20" t="s">
        <v>85</v>
      </c>
      <c r="C105" s="20" t="s">
        <v>86</v>
      </c>
      <c r="D105" s="21" t="s">
        <v>87</v>
      </c>
      <c r="E105" s="76">
        <v>54.71</v>
      </c>
      <c r="F105" s="22">
        <v>260000</v>
      </c>
      <c r="G105" s="156">
        <f>SUM(Tabulka2[[#This Row],[Dotace na rok 2022]:[Dotace na rok 2023]])</f>
        <v>156000</v>
      </c>
      <c r="H105" s="22">
        <v>0</v>
      </c>
      <c r="I105" s="22">
        <v>156000</v>
      </c>
    </row>
    <row r="106" spans="1:9" ht="51" x14ac:dyDescent="0.25">
      <c r="A106" s="19" t="s">
        <v>420</v>
      </c>
      <c r="B106" s="20" t="s">
        <v>421</v>
      </c>
      <c r="C106" s="20" t="s">
        <v>422</v>
      </c>
      <c r="D106" s="21" t="s">
        <v>423</v>
      </c>
      <c r="E106" s="76">
        <v>54.71</v>
      </c>
      <c r="F106" s="22">
        <v>190000</v>
      </c>
      <c r="G106" s="156">
        <f>SUM(Tabulka2[[#This Row],[Dotace na rok 2022]:[Dotace na rok 2023]])</f>
        <v>133000</v>
      </c>
      <c r="H106" s="22">
        <v>0</v>
      </c>
      <c r="I106" s="22">
        <v>133000</v>
      </c>
    </row>
    <row r="107" spans="1:9" ht="25.5" x14ac:dyDescent="0.25">
      <c r="A107" s="19" t="s">
        <v>666</v>
      </c>
      <c r="B107" s="20" t="s">
        <v>667</v>
      </c>
      <c r="C107" s="20" t="s">
        <v>668</v>
      </c>
      <c r="D107" s="21" t="s">
        <v>669</v>
      </c>
      <c r="E107" s="76">
        <v>54.43</v>
      </c>
      <c r="F107" s="22">
        <v>1849600</v>
      </c>
      <c r="G107" s="156">
        <f>SUM(Tabulka2[[#This Row],[Dotace na rok 2022]:[Dotace na rok 2023]])</f>
        <v>959000</v>
      </c>
      <c r="H107" s="22">
        <v>449000</v>
      </c>
      <c r="I107" s="22">
        <v>510000</v>
      </c>
    </row>
    <row r="108" spans="1:9" ht="25.5" x14ac:dyDescent="0.25">
      <c r="A108" s="19" t="s">
        <v>542</v>
      </c>
      <c r="B108" s="20" t="s">
        <v>543</v>
      </c>
      <c r="C108" s="20" t="s">
        <v>544</v>
      </c>
      <c r="D108" s="21" t="s">
        <v>545</v>
      </c>
      <c r="E108" s="76">
        <v>53</v>
      </c>
      <c r="F108" s="22">
        <v>182150</v>
      </c>
      <c r="G108" s="156">
        <f>SUM(Tabulka2[[#This Row],[Dotace na rok 2022]:[Dotace na rok 2023]])</f>
        <v>109290</v>
      </c>
      <c r="H108" s="161">
        <v>109290</v>
      </c>
      <c r="I108" s="161">
        <v>0</v>
      </c>
    </row>
    <row r="109" spans="1:9" ht="38.25" x14ac:dyDescent="0.25">
      <c r="A109" s="19" t="s">
        <v>526</v>
      </c>
      <c r="B109" s="20" t="s">
        <v>527</v>
      </c>
      <c r="C109" s="20" t="s">
        <v>528</v>
      </c>
      <c r="D109" s="21" t="s">
        <v>529</v>
      </c>
      <c r="E109" s="76">
        <v>52.29</v>
      </c>
      <c r="F109" s="22">
        <v>153865</v>
      </c>
      <c r="G109" s="156">
        <f>SUM(Tabulka2[[#This Row],[Dotace na rok 2022]:[Dotace na rok 2023]])</f>
        <v>92319</v>
      </c>
      <c r="H109" s="22">
        <v>0</v>
      </c>
      <c r="I109" s="49">
        <v>92319</v>
      </c>
    </row>
    <row r="110" spans="1:9" x14ac:dyDescent="0.25">
      <c r="A110" s="19" t="s">
        <v>546</v>
      </c>
      <c r="B110" s="20" t="s">
        <v>547</v>
      </c>
      <c r="C110" s="20" t="s">
        <v>548</v>
      </c>
      <c r="D110" s="21" t="s">
        <v>549</v>
      </c>
      <c r="E110" s="76">
        <v>51.57</v>
      </c>
      <c r="F110" s="22">
        <v>751600</v>
      </c>
      <c r="G110" s="156">
        <f>SUM(Tabulka2[[#This Row],[Dotace na rok 2022]:[Dotace na rok 2023]])</f>
        <v>300000</v>
      </c>
      <c r="H110" s="22">
        <v>144000</v>
      </c>
      <c r="I110" s="22">
        <v>156000</v>
      </c>
    </row>
    <row r="111" spans="1:9" ht="25.5" x14ac:dyDescent="0.25">
      <c r="A111" s="19" t="s">
        <v>714</v>
      </c>
      <c r="B111" s="20" t="s">
        <v>715</v>
      </c>
      <c r="C111" s="20" t="s">
        <v>614</v>
      </c>
      <c r="D111" s="21" t="s">
        <v>615</v>
      </c>
      <c r="E111" s="76">
        <v>51.14</v>
      </c>
      <c r="F111" s="22">
        <v>451000</v>
      </c>
      <c r="G111" s="156">
        <f>SUM(Tabulka2[[#This Row],[Dotace na rok 2022]:[Dotace na rok 2023]])</f>
        <v>270600</v>
      </c>
      <c r="H111" s="22">
        <v>88500</v>
      </c>
      <c r="I111" s="22">
        <v>182100</v>
      </c>
    </row>
    <row r="112" spans="1:9" ht="25.5" x14ac:dyDescent="0.25">
      <c r="A112" s="19" t="s">
        <v>54</v>
      </c>
      <c r="B112" s="20" t="s">
        <v>55</v>
      </c>
      <c r="C112" s="20" t="s">
        <v>52</v>
      </c>
      <c r="D112" s="21" t="s">
        <v>53</v>
      </c>
      <c r="E112" s="76">
        <v>50.86</v>
      </c>
      <c r="F112" s="22">
        <v>964800</v>
      </c>
      <c r="G112" s="156">
        <f>SUM(Tabulka2[[#This Row],[Dotace na rok 2022]:[Dotace na rok 2023]])</f>
        <v>345000</v>
      </c>
      <c r="H112" s="22">
        <v>284000</v>
      </c>
      <c r="I112" s="22">
        <v>61000</v>
      </c>
    </row>
    <row r="113" spans="1:9" ht="26.25" thickBot="1" x14ac:dyDescent="0.3">
      <c r="A113" s="23" t="s">
        <v>644</v>
      </c>
      <c r="B113" s="24" t="s">
        <v>645</v>
      </c>
      <c r="C113" s="24" t="s">
        <v>16</v>
      </c>
      <c r="D113" s="25" t="s">
        <v>17</v>
      </c>
      <c r="E113" s="77">
        <v>50.29</v>
      </c>
      <c r="F113" s="26">
        <v>63940</v>
      </c>
      <c r="G113" s="156">
        <f>SUM(Tabulka2[[#This Row],[Dotace na rok 2022]:[Dotace na rok 2023]])</f>
        <v>39000</v>
      </c>
      <c r="H113" s="22">
        <v>39000</v>
      </c>
      <c r="I113" s="22">
        <v>0</v>
      </c>
    </row>
    <row r="114" spans="1:9" ht="26.25" thickTop="1" x14ac:dyDescent="0.25">
      <c r="A114" s="27" t="s">
        <v>30</v>
      </c>
      <c r="B114" s="28" t="s">
        <v>31</v>
      </c>
      <c r="C114" s="28" t="s">
        <v>32</v>
      </c>
      <c r="D114" s="29" t="s">
        <v>33</v>
      </c>
      <c r="E114" s="78">
        <v>49.71</v>
      </c>
      <c r="F114" s="30">
        <v>1512000</v>
      </c>
      <c r="G114" s="39"/>
      <c r="H114" s="39"/>
      <c r="I114" s="39"/>
    </row>
    <row r="115" spans="1:9" ht="25.5" x14ac:dyDescent="0.25">
      <c r="A115" s="31" t="s">
        <v>337</v>
      </c>
      <c r="B115" s="32" t="s">
        <v>338</v>
      </c>
      <c r="C115" s="32" t="s">
        <v>339</v>
      </c>
      <c r="D115" s="33" t="s">
        <v>340</v>
      </c>
      <c r="E115" s="79">
        <v>49</v>
      </c>
      <c r="F115" s="174">
        <v>104858</v>
      </c>
      <c r="G115" s="40"/>
      <c r="H115" s="40"/>
      <c r="I115" s="40"/>
    </row>
    <row r="116" spans="1:9" ht="25.5" x14ac:dyDescent="0.25">
      <c r="A116" s="31" t="s">
        <v>295</v>
      </c>
      <c r="B116" s="32" t="s">
        <v>296</v>
      </c>
      <c r="C116" s="32" t="s">
        <v>297</v>
      </c>
      <c r="D116" s="33" t="s">
        <v>298</v>
      </c>
      <c r="E116" s="79">
        <v>48.57</v>
      </c>
      <c r="F116" s="174">
        <v>485254</v>
      </c>
      <c r="G116" s="40"/>
      <c r="H116" s="40"/>
      <c r="I116" s="40"/>
    </row>
    <row r="117" spans="1:9" ht="25.5" x14ac:dyDescent="0.25">
      <c r="A117" s="31" t="s">
        <v>398</v>
      </c>
      <c r="B117" s="32" t="s">
        <v>399</v>
      </c>
      <c r="C117" s="32" t="s">
        <v>392</v>
      </c>
      <c r="D117" s="33" t="s">
        <v>393</v>
      </c>
      <c r="E117" s="79">
        <v>47.57</v>
      </c>
      <c r="F117" s="174">
        <v>80500</v>
      </c>
      <c r="G117" s="40"/>
      <c r="H117" s="40"/>
      <c r="I117" s="40"/>
    </row>
    <row r="118" spans="1:9" x14ac:dyDescent="0.25">
      <c r="A118" s="31" t="s">
        <v>472</v>
      </c>
      <c r="B118" s="32" t="s">
        <v>473</v>
      </c>
      <c r="C118" s="32" t="s">
        <v>106</v>
      </c>
      <c r="D118" s="33" t="s">
        <v>107</v>
      </c>
      <c r="E118" s="79">
        <v>46.71</v>
      </c>
      <c r="F118" s="174">
        <v>225000</v>
      </c>
      <c r="G118" s="40"/>
      <c r="H118" s="40"/>
      <c r="I118" s="40"/>
    </row>
    <row r="119" spans="1:9" x14ac:dyDescent="0.25">
      <c r="A119" s="31" t="s">
        <v>341</v>
      </c>
      <c r="B119" s="32" t="s">
        <v>342</v>
      </c>
      <c r="C119" s="32" t="s">
        <v>343</v>
      </c>
      <c r="D119" s="33" t="s">
        <v>344</v>
      </c>
      <c r="E119" s="79">
        <v>46.43</v>
      </c>
      <c r="F119" s="174">
        <v>200000</v>
      </c>
      <c r="G119" s="40"/>
      <c r="H119" s="40"/>
      <c r="I119" s="40"/>
    </row>
    <row r="120" spans="1:9" ht="25.5" x14ac:dyDescent="0.25">
      <c r="A120" s="31" t="s">
        <v>538</v>
      </c>
      <c r="B120" s="32" t="s">
        <v>539</v>
      </c>
      <c r="C120" s="32" t="s">
        <v>540</v>
      </c>
      <c r="D120" s="33" t="s">
        <v>541</v>
      </c>
      <c r="E120" s="79">
        <v>45.86</v>
      </c>
      <c r="F120" s="174">
        <v>1980000</v>
      </c>
      <c r="G120" s="40"/>
      <c r="H120" s="40"/>
      <c r="I120" s="40"/>
    </row>
    <row r="121" spans="1:9" ht="25.5" x14ac:dyDescent="0.25">
      <c r="A121" s="31" t="s">
        <v>138</v>
      </c>
      <c r="B121" s="32" t="s">
        <v>139</v>
      </c>
      <c r="C121" s="32" t="s">
        <v>140</v>
      </c>
      <c r="D121" s="33" t="s">
        <v>141</v>
      </c>
      <c r="E121" s="79">
        <v>41.57</v>
      </c>
      <c r="F121" s="174">
        <v>20500</v>
      </c>
      <c r="G121" s="40"/>
      <c r="H121" s="40"/>
      <c r="I121" s="40"/>
    </row>
    <row r="122" spans="1:9" ht="25.5" x14ac:dyDescent="0.25">
      <c r="A122" s="31" t="s">
        <v>779</v>
      </c>
      <c r="B122" s="32" t="s">
        <v>780</v>
      </c>
      <c r="C122" s="32" t="s">
        <v>140</v>
      </c>
      <c r="D122" s="33" t="s">
        <v>141</v>
      </c>
      <c r="E122" s="79">
        <v>41.5</v>
      </c>
      <c r="F122" s="174">
        <v>29000</v>
      </c>
      <c r="G122" s="40"/>
      <c r="H122" s="40"/>
      <c r="I122" s="40"/>
    </row>
    <row r="123" spans="1:9" x14ac:dyDescent="0.25">
      <c r="A123" s="31" t="s">
        <v>518</v>
      </c>
      <c r="B123" s="32" t="s">
        <v>519</v>
      </c>
      <c r="C123" s="32" t="s">
        <v>520</v>
      </c>
      <c r="D123" s="33" t="s">
        <v>521</v>
      </c>
      <c r="E123" s="79">
        <v>40.29</v>
      </c>
      <c r="F123" s="174">
        <v>554860</v>
      </c>
      <c r="G123" s="40"/>
      <c r="H123" s="40"/>
      <c r="I123" s="40"/>
    </row>
    <row r="124" spans="1:9" x14ac:dyDescent="0.25">
      <c r="A124" s="31" t="s">
        <v>696</v>
      </c>
      <c r="B124" s="32" t="s">
        <v>697</v>
      </c>
      <c r="C124" s="32" t="s">
        <v>12</v>
      </c>
      <c r="D124" s="33" t="s">
        <v>13</v>
      </c>
      <c r="E124" s="79">
        <v>39.57</v>
      </c>
      <c r="F124" s="174">
        <v>152500</v>
      </c>
      <c r="G124" s="40"/>
      <c r="H124" s="40"/>
      <c r="I124" s="40"/>
    </row>
    <row r="125" spans="1:9" ht="25.5" x14ac:dyDescent="0.25">
      <c r="A125" s="31" t="s">
        <v>728</v>
      </c>
      <c r="B125" s="32" t="s">
        <v>729</v>
      </c>
      <c r="C125" s="32" t="s">
        <v>664</v>
      </c>
      <c r="D125" s="33" t="s">
        <v>665</v>
      </c>
      <c r="E125" s="79">
        <v>36.86</v>
      </c>
      <c r="F125" s="174">
        <v>139000</v>
      </c>
      <c r="G125" s="40"/>
      <c r="H125" s="40"/>
      <c r="I125" s="40"/>
    </row>
    <row r="126" spans="1:9" x14ac:dyDescent="0.25">
      <c r="A126" s="32" t="s">
        <v>275</v>
      </c>
      <c r="B126" s="32" t="s">
        <v>276</v>
      </c>
      <c r="C126" s="32" t="s">
        <v>277</v>
      </c>
      <c r="D126" s="33" t="s">
        <v>278</v>
      </c>
      <c r="E126" s="79">
        <v>36</v>
      </c>
      <c r="F126" s="174">
        <v>762490</v>
      </c>
      <c r="G126" s="40"/>
      <c r="H126" s="40"/>
      <c r="I126" s="40"/>
    </row>
    <row r="127" spans="1:9" ht="25.5" x14ac:dyDescent="0.25">
      <c r="A127" s="32" t="s">
        <v>201</v>
      </c>
      <c r="B127" s="32" t="s">
        <v>202</v>
      </c>
      <c r="C127" s="32" t="s">
        <v>203</v>
      </c>
      <c r="D127" s="33" t="s">
        <v>204</v>
      </c>
      <c r="E127" s="79">
        <v>34.71</v>
      </c>
      <c r="F127" s="174">
        <v>52500</v>
      </c>
      <c r="G127" s="40"/>
      <c r="H127" s="40"/>
      <c r="I127" s="40"/>
    </row>
    <row r="128" spans="1:9" ht="25.5" x14ac:dyDescent="0.25">
      <c r="A128" s="32" t="s">
        <v>145</v>
      </c>
      <c r="B128" s="32" t="s">
        <v>146</v>
      </c>
      <c r="C128" s="32" t="s">
        <v>147</v>
      </c>
      <c r="D128" s="33" t="s">
        <v>148</v>
      </c>
      <c r="E128" s="79">
        <v>33.86</v>
      </c>
      <c r="F128" s="174">
        <v>89000</v>
      </c>
      <c r="G128" s="40"/>
      <c r="H128" s="40"/>
      <c r="I128" s="40"/>
    </row>
    <row r="129" spans="1:9" ht="25.5" x14ac:dyDescent="0.25">
      <c r="A129" s="31" t="s">
        <v>502</v>
      </c>
      <c r="B129" s="32" t="s">
        <v>503</v>
      </c>
      <c r="C129" s="32" t="s">
        <v>504</v>
      </c>
      <c r="D129" s="33" t="s">
        <v>505</v>
      </c>
      <c r="E129" s="79">
        <v>27.14</v>
      </c>
      <c r="F129" s="174">
        <v>928640</v>
      </c>
      <c r="G129" s="40"/>
      <c r="H129" s="40"/>
      <c r="I129" s="40"/>
    </row>
    <row r="130" spans="1:9" ht="25.5" x14ac:dyDescent="0.25">
      <c r="A130" s="31" t="s">
        <v>209</v>
      </c>
      <c r="B130" s="32" t="s">
        <v>210</v>
      </c>
      <c r="C130" s="32" t="s">
        <v>211</v>
      </c>
      <c r="D130" s="33" t="s">
        <v>212</v>
      </c>
      <c r="E130" s="79">
        <v>25.29</v>
      </c>
      <c r="F130" s="174">
        <v>15954</v>
      </c>
      <c r="G130" s="40"/>
      <c r="H130" s="40"/>
      <c r="I130" s="40"/>
    </row>
    <row r="131" spans="1:9" ht="25.5" x14ac:dyDescent="0.25">
      <c r="A131" s="41" t="s">
        <v>694</v>
      </c>
      <c r="B131" s="42" t="s">
        <v>695</v>
      </c>
      <c r="C131" s="42" t="s">
        <v>297</v>
      </c>
      <c r="D131" s="43" t="s">
        <v>298</v>
      </c>
      <c r="E131" s="68" t="s">
        <v>893</v>
      </c>
      <c r="F131" s="175">
        <v>410920</v>
      </c>
      <c r="G131" s="68"/>
      <c r="H131" s="68"/>
      <c r="I131" s="68"/>
    </row>
    <row r="132" spans="1:9" x14ac:dyDescent="0.25">
      <c r="A132" s="44" t="s">
        <v>291</v>
      </c>
      <c r="B132" s="45" t="s">
        <v>292</v>
      </c>
      <c r="C132" s="45" t="s">
        <v>293</v>
      </c>
      <c r="D132" s="46" t="s">
        <v>294</v>
      </c>
      <c r="E132" s="69" t="s">
        <v>893</v>
      </c>
      <c r="F132" s="176">
        <v>252526</v>
      </c>
      <c r="G132" s="69"/>
      <c r="H132" s="69"/>
      <c r="I132" s="69"/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&amp;LOkruh 2. Projekty kreativního učení realizované v kulturních institucích&amp;RNPO výzva č. 3/2022 Podpora projektů kreativního učení</oddHeader>
    <oddFooter>&amp;C&amp;P</oddFooter>
  </headerFooter>
  <ignoredErrors>
    <ignoredError sqref="D6:D132 A15:A132 A6:A14" numberStoredAsText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J18" sqref="J18"/>
    </sheetView>
  </sheetViews>
  <sheetFormatPr defaultRowHeight="15" x14ac:dyDescent="0.25"/>
  <cols>
    <col min="1" max="1" width="10.7109375" style="3" customWidth="1"/>
    <col min="2" max="2" width="33" style="4" customWidth="1"/>
    <col min="3" max="3" width="28.7109375" style="4" customWidth="1"/>
    <col min="4" max="4" width="9.140625" style="3"/>
    <col min="5" max="5" width="9.28515625" style="162" customWidth="1"/>
    <col min="6" max="6" width="12" style="3" customWidth="1"/>
    <col min="7" max="7" width="11.42578125" style="5" bestFit="1" customWidth="1"/>
    <col min="8" max="8" width="11.85546875" style="3" customWidth="1"/>
    <col min="9" max="9" width="11.140625" style="3" customWidth="1"/>
    <col min="10" max="16384" width="9.140625" style="3"/>
  </cols>
  <sheetData>
    <row r="1" spans="1:9" customFormat="1" x14ac:dyDescent="0.25">
      <c r="E1" s="80"/>
      <c r="F1" s="10"/>
      <c r="G1" s="2"/>
    </row>
    <row r="2" spans="1:9" customFormat="1" x14ac:dyDescent="0.25">
      <c r="A2" s="8" t="s">
        <v>894</v>
      </c>
      <c r="B2" s="8"/>
      <c r="E2" s="80"/>
      <c r="F2" s="10"/>
      <c r="G2" s="2"/>
    </row>
    <row r="3" spans="1:9" customFormat="1" x14ac:dyDescent="0.25">
      <c r="A3" s="7" t="s">
        <v>897</v>
      </c>
      <c r="B3" s="9"/>
      <c r="E3" s="80"/>
      <c r="F3" s="10"/>
      <c r="G3" s="2"/>
    </row>
    <row r="4" spans="1:9" customFormat="1" x14ac:dyDescent="0.25">
      <c r="E4" s="80"/>
      <c r="F4" s="10"/>
      <c r="G4" s="2"/>
      <c r="I4" s="11" t="s">
        <v>917</v>
      </c>
    </row>
    <row r="5" spans="1:9" s="64" customFormat="1" ht="25.5" x14ac:dyDescent="0.25">
      <c r="A5" s="17" t="s">
        <v>0</v>
      </c>
      <c r="B5" s="18" t="s">
        <v>1</v>
      </c>
      <c r="C5" s="18" t="s">
        <v>2</v>
      </c>
      <c r="D5" s="18" t="s">
        <v>4</v>
      </c>
      <c r="E5" s="92" t="s">
        <v>5</v>
      </c>
      <c r="F5" s="18" t="s">
        <v>3</v>
      </c>
      <c r="G5" s="191" t="s">
        <v>918</v>
      </c>
      <c r="H5" s="191" t="s">
        <v>919</v>
      </c>
      <c r="I5" s="191" t="s">
        <v>920</v>
      </c>
    </row>
    <row r="6" spans="1:9" s="37" customFormat="1" ht="38.25" x14ac:dyDescent="0.25">
      <c r="A6" s="19" t="s">
        <v>887</v>
      </c>
      <c r="B6" s="20" t="s">
        <v>888</v>
      </c>
      <c r="C6" s="20" t="s">
        <v>261</v>
      </c>
      <c r="D6" s="21" t="s">
        <v>262</v>
      </c>
      <c r="E6" s="142">
        <v>73.38</v>
      </c>
      <c r="F6" s="22">
        <v>334887</v>
      </c>
      <c r="G6" s="163">
        <f>SUM(Tabulka3[[#This Row],[Dotace na rok 2022]:[Dotace na rok 2023]])</f>
        <v>334887</v>
      </c>
      <c r="H6" s="196">
        <v>111629</v>
      </c>
      <c r="I6" s="196">
        <v>223258</v>
      </c>
    </row>
    <row r="7" spans="1:9" s="37" customFormat="1" ht="26.25" thickBot="1" x14ac:dyDescent="0.3">
      <c r="A7" s="23" t="s">
        <v>100</v>
      </c>
      <c r="B7" s="24" t="s">
        <v>101</v>
      </c>
      <c r="C7" s="24" t="s">
        <v>102</v>
      </c>
      <c r="D7" s="25" t="s">
        <v>103</v>
      </c>
      <c r="E7" s="143">
        <v>71.13</v>
      </c>
      <c r="F7" s="26">
        <v>461371</v>
      </c>
      <c r="G7" s="197">
        <f>SUM(Tabulka3[[#This Row],[Dotace na rok 2022]:[Dotace na rok 2023]])</f>
        <v>451371</v>
      </c>
      <c r="H7" s="26">
        <v>90884</v>
      </c>
      <c r="I7" s="26">
        <v>360487</v>
      </c>
    </row>
    <row r="8" spans="1:9" s="37" customFormat="1" ht="26.25" thickTop="1" x14ac:dyDescent="0.25">
      <c r="A8" s="27" t="s">
        <v>345</v>
      </c>
      <c r="B8" s="28" t="s">
        <v>346</v>
      </c>
      <c r="C8" s="28" t="s">
        <v>347</v>
      </c>
      <c r="D8" s="29" t="s">
        <v>348</v>
      </c>
      <c r="E8" s="144">
        <v>48</v>
      </c>
      <c r="F8" s="30">
        <v>1101550</v>
      </c>
      <c r="G8" s="164"/>
      <c r="H8" s="94"/>
      <c r="I8" s="94"/>
    </row>
    <row r="9" spans="1:9" s="37" customFormat="1" ht="25.5" x14ac:dyDescent="0.25">
      <c r="A9" s="23" t="s">
        <v>883</v>
      </c>
      <c r="B9" s="24" t="s">
        <v>884</v>
      </c>
      <c r="C9" s="24" t="s">
        <v>885</v>
      </c>
      <c r="D9" s="25" t="s">
        <v>886</v>
      </c>
      <c r="E9" s="143">
        <v>46.63</v>
      </c>
      <c r="F9" s="26">
        <v>1437000</v>
      </c>
      <c r="G9" s="165"/>
      <c r="H9" s="93"/>
      <c r="I9" s="93"/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&amp;LOkruh 3. Spolupráce kulturních institucí a škol&amp;RNPO výzva č. 3/2022 Podpora projektů kreativního učení</oddHeader>
    <oddFooter>&amp;C&amp;P</oddFooter>
  </headerFooter>
  <ignoredErrors>
    <ignoredError sqref="A6:A9 D6:D9" numberStoredAsText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workbookViewId="0">
      <pane xSplit="3" ySplit="5" topLeftCell="D36" activePane="bottomRight" state="frozen"/>
      <selection pane="topRight" activeCell="D1" sqref="D1"/>
      <selection pane="bottomLeft" activeCell="A9" sqref="A9"/>
      <selection pane="bottomRight" activeCell="A6" sqref="A6"/>
    </sheetView>
  </sheetViews>
  <sheetFormatPr defaultRowHeight="15" x14ac:dyDescent="0.25"/>
  <cols>
    <col min="1" max="1" width="10.7109375" style="96" customWidth="1"/>
    <col min="2" max="2" width="32.7109375" style="96" customWidth="1"/>
    <col min="3" max="3" width="28.7109375" style="96" customWidth="1"/>
    <col min="4" max="4" width="9" style="96" bestFit="1" customWidth="1"/>
    <col min="5" max="6" width="11.42578125" style="97" customWidth="1"/>
    <col min="7" max="9" width="11.42578125" style="123" customWidth="1"/>
    <col min="10" max="16384" width="9.140625" style="96"/>
  </cols>
  <sheetData>
    <row r="1" spans="1:9" x14ac:dyDescent="0.25">
      <c r="H1"/>
      <c r="I1"/>
    </row>
    <row r="2" spans="1:9" x14ac:dyDescent="0.25">
      <c r="A2" s="95" t="s">
        <v>894</v>
      </c>
      <c r="B2" s="95"/>
      <c r="H2"/>
      <c r="I2"/>
    </row>
    <row r="3" spans="1:9" ht="30.75" customHeight="1" x14ac:dyDescent="0.25">
      <c r="A3" s="207" t="s">
        <v>896</v>
      </c>
      <c r="B3" s="207"/>
      <c r="C3" s="207"/>
      <c r="H3"/>
      <c r="I3"/>
    </row>
    <row r="4" spans="1:9" x14ac:dyDescent="0.25">
      <c r="I4" s="11" t="s">
        <v>917</v>
      </c>
    </row>
    <row r="5" spans="1:9" s="134" customFormat="1" ht="25.5" x14ac:dyDescent="0.25">
      <c r="A5" s="98" t="s">
        <v>0</v>
      </c>
      <c r="B5" s="98" t="s">
        <v>1</v>
      </c>
      <c r="C5" s="98" t="s">
        <v>2</v>
      </c>
      <c r="D5" s="98" t="s">
        <v>4</v>
      </c>
      <c r="E5" s="126" t="s">
        <v>5</v>
      </c>
      <c r="F5" s="126" t="s">
        <v>3</v>
      </c>
      <c r="G5" s="191" t="s">
        <v>918</v>
      </c>
      <c r="H5" s="191" t="s">
        <v>919</v>
      </c>
      <c r="I5" s="191" t="s">
        <v>920</v>
      </c>
    </row>
    <row r="6" spans="1:9" ht="25.5" x14ac:dyDescent="0.25">
      <c r="A6" s="99" t="s">
        <v>255</v>
      </c>
      <c r="B6" s="99" t="s">
        <v>256</v>
      </c>
      <c r="C6" s="99" t="s">
        <v>257</v>
      </c>
      <c r="D6" s="100" t="s">
        <v>258</v>
      </c>
      <c r="E6" s="129">
        <v>87.88</v>
      </c>
      <c r="F6" s="177">
        <v>1372380</v>
      </c>
      <c r="G6" s="127">
        <f>Tabulka4[[#This Row],[Dotace na rok 2022]]+Tabulka4[[#This Row],[Dotace na rok 2023]]</f>
        <v>1372380</v>
      </c>
      <c r="H6" s="124">
        <v>448980</v>
      </c>
      <c r="I6" s="124">
        <v>923400</v>
      </c>
    </row>
    <row r="7" spans="1:9" ht="51" x14ac:dyDescent="0.25">
      <c r="A7" s="99" t="s">
        <v>837</v>
      </c>
      <c r="B7" s="99" t="s">
        <v>838</v>
      </c>
      <c r="C7" s="99" t="s">
        <v>839</v>
      </c>
      <c r="D7" s="100" t="s">
        <v>840</v>
      </c>
      <c r="E7" s="129">
        <v>84.5</v>
      </c>
      <c r="F7" s="177">
        <v>373336</v>
      </c>
      <c r="G7" s="127">
        <f>Tabulka4[[#This Row],[Dotace na rok 2022]]+Tabulka4[[#This Row],[Dotace na rok 2023]]</f>
        <v>373336</v>
      </c>
      <c r="H7" s="124">
        <v>187430</v>
      </c>
      <c r="I7" s="124">
        <v>185906</v>
      </c>
    </row>
    <row r="8" spans="1:9" ht="63.75" x14ac:dyDescent="0.25">
      <c r="A8" s="99" t="s">
        <v>112</v>
      </c>
      <c r="B8" s="99" t="s">
        <v>113</v>
      </c>
      <c r="C8" s="99" t="s">
        <v>114</v>
      </c>
      <c r="D8" s="100" t="s">
        <v>115</v>
      </c>
      <c r="E8" s="129">
        <v>83.75</v>
      </c>
      <c r="F8" s="177">
        <v>722500</v>
      </c>
      <c r="G8" s="127">
        <f>Tabulka4[[#This Row],[Dotace na rok 2022]]+Tabulka4[[#This Row],[Dotace na rok 2023]]</f>
        <v>722500</v>
      </c>
      <c r="H8" s="124">
        <v>293500</v>
      </c>
      <c r="I8" s="124">
        <v>429000</v>
      </c>
    </row>
    <row r="9" spans="1:9" ht="25.5" x14ac:dyDescent="0.25">
      <c r="A9" s="99" t="s">
        <v>480</v>
      </c>
      <c r="B9" s="99" t="s">
        <v>481</v>
      </c>
      <c r="C9" s="99" t="s">
        <v>482</v>
      </c>
      <c r="D9" s="100" t="s">
        <v>483</v>
      </c>
      <c r="E9" s="129">
        <v>82.38</v>
      </c>
      <c r="F9" s="177">
        <v>285132</v>
      </c>
      <c r="G9" s="127">
        <f>Tabulka4[[#This Row],[Dotace na rok 2022]]+Tabulka4[[#This Row],[Dotace na rok 2023]]</f>
        <v>285132</v>
      </c>
      <c r="H9" s="124">
        <v>121632</v>
      </c>
      <c r="I9" s="124">
        <v>163500</v>
      </c>
    </row>
    <row r="10" spans="1:9" ht="25.5" x14ac:dyDescent="0.25">
      <c r="A10" s="99" t="s">
        <v>76</v>
      </c>
      <c r="B10" s="99" t="s">
        <v>77</v>
      </c>
      <c r="C10" s="99" t="s">
        <v>78</v>
      </c>
      <c r="D10" s="100" t="s">
        <v>79</v>
      </c>
      <c r="E10" s="129">
        <v>81.38</v>
      </c>
      <c r="F10" s="177">
        <v>228000</v>
      </c>
      <c r="G10" s="127">
        <f>Tabulka4[[#This Row],[Dotace na rok 2022]]+Tabulka4[[#This Row],[Dotace na rok 2023]]</f>
        <v>228000</v>
      </c>
      <c r="H10" s="139">
        <v>0</v>
      </c>
      <c r="I10" s="124">
        <v>228000</v>
      </c>
    </row>
    <row r="11" spans="1:9" ht="38.25" x14ac:dyDescent="0.25">
      <c r="A11" s="99" t="s">
        <v>731</v>
      </c>
      <c r="B11" s="99" t="s">
        <v>732</v>
      </c>
      <c r="C11" s="99" t="s">
        <v>733</v>
      </c>
      <c r="D11" s="100" t="s">
        <v>734</v>
      </c>
      <c r="E11" s="129">
        <v>79.75</v>
      </c>
      <c r="F11" s="177">
        <v>1462000</v>
      </c>
      <c r="G11" s="127">
        <f>Tabulka4[[#This Row],[Dotace na rok 2022]]+Tabulka4[[#This Row],[Dotace na rok 2023]]</f>
        <v>1462000</v>
      </c>
      <c r="H11" s="124">
        <v>664000</v>
      </c>
      <c r="I11" s="124">
        <v>798000</v>
      </c>
    </row>
    <row r="12" spans="1:9" ht="51" x14ac:dyDescent="0.25">
      <c r="A12" s="99" t="s">
        <v>384</v>
      </c>
      <c r="B12" s="99" t="s">
        <v>385</v>
      </c>
      <c r="C12" s="99" t="s">
        <v>231</v>
      </c>
      <c r="D12" s="100" t="s">
        <v>232</v>
      </c>
      <c r="E12" s="129">
        <v>79.709999999999994</v>
      </c>
      <c r="F12" s="177">
        <v>1235899</v>
      </c>
      <c r="G12" s="127">
        <f>Tabulka4[[#This Row],[Dotace na rok 2022]]+Tabulka4[[#This Row],[Dotace na rok 2023]]</f>
        <v>1235899</v>
      </c>
      <c r="H12" s="124">
        <v>272621</v>
      </c>
      <c r="I12" s="124">
        <v>963278</v>
      </c>
    </row>
    <row r="13" spans="1:9" ht="25.5" x14ac:dyDescent="0.25">
      <c r="A13" s="99" t="s">
        <v>458</v>
      </c>
      <c r="B13" s="99" t="s">
        <v>459</v>
      </c>
      <c r="C13" s="99" t="s">
        <v>460</v>
      </c>
      <c r="D13" s="100" t="s">
        <v>461</v>
      </c>
      <c r="E13" s="129">
        <v>79.38</v>
      </c>
      <c r="F13" s="177">
        <v>752722</v>
      </c>
      <c r="G13" s="127">
        <f>Tabulka4[[#This Row],[Dotace na rok 2022]]+Tabulka4[[#This Row],[Dotace na rok 2023]]</f>
        <v>640000</v>
      </c>
      <c r="H13" s="124">
        <v>300000</v>
      </c>
      <c r="I13" s="124">
        <v>340000</v>
      </c>
    </row>
    <row r="14" spans="1:9" ht="25.5" x14ac:dyDescent="0.25">
      <c r="A14" s="99" t="s">
        <v>580</v>
      </c>
      <c r="B14" s="99" t="s">
        <v>581</v>
      </c>
      <c r="C14" s="99" t="s">
        <v>582</v>
      </c>
      <c r="D14" s="100" t="s">
        <v>583</v>
      </c>
      <c r="E14" s="129">
        <v>78</v>
      </c>
      <c r="F14" s="177">
        <v>170000</v>
      </c>
      <c r="G14" s="127">
        <f>Tabulka4[[#This Row],[Dotace na rok 2022]]+Tabulka4[[#This Row],[Dotace na rok 2023]]</f>
        <v>170000</v>
      </c>
      <c r="H14" s="139">
        <v>0</v>
      </c>
      <c r="I14" s="124">
        <v>170000</v>
      </c>
    </row>
    <row r="15" spans="1:9" ht="25.5" x14ac:dyDescent="0.25">
      <c r="A15" s="99" t="s">
        <v>303</v>
      </c>
      <c r="B15" s="99" t="s">
        <v>304</v>
      </c>
      <c r="C15" s="99" t="s">
        <v>132</v>
      </c>
      <c r="D15" s="100" t="s">
        <v>133</v>
      </c>
      <c r="E15" s="129">
        <v>77.88</v>
      </c>
      <c r="F15" s="177">
        <v>362000</v>
      </c>
      <c r="G15" s="127">
        <f>Tabulka4[[#This Row],[Dotace na rok 2022]]+Tabulka4[[#This Row],[Dotace na rok 2023]]</f>
        <v>362000</v>
      </c>
      <c r="H15" s="124">
        <v>82800</v>
      </c>
      <c r="I15" s="124">
        <v>279200</v>
      </c>
    </row>
    <row r="16" spans="1:9" ht="51" x14ac:dyDescent="0.25">
      <c r="A16" s="99" t="s">
        <v>847</v>
      </c>
      <c r="B16" s="99" t="s">
        <v>848</v>
      </c>
      <c r="C16" s="99" t="s">
        <v>849</v>
      </c>
      <c r="D16" s="100" t="s">
        <v>850</v>
      </c>
      <c r="E16" s="129">
        <v>76.88</v>
      </c>
      <c r="F16" s="177">
        <v>838000</v>
      </c>
      <c r="G16" s="127">
        <f>Tabulka4[[#This Row],[Dotace na rok 2022]]+Tabulka4[[#This Row],[Dotace na rok 2023]]</f>
        <v>838000</v>
      </c>
      <c r="H16" s="124">
        <v>238000</v>
      </c>
      <c r="I16" s="124">
        <v>600000</v>
      </c>
    </row>
    <row r="17" spans="1:13" ht="25.5" x14ac:dyDescent="0.25">
      <c r="A17" s="99" t="s">
        <v>213</v>
      </c>
      <c r="B17" s="99" t="s">
        <v>214</v>
      </c>
      <c r="C17" s="99" t="s">
        <v>215</v>
      </c>
      <c r="D17" s="100" t="s">
        <v>216</v>
      </c>
      <c r="E17" s="129">
        <v>76.5</v>
      </c>
      <c r="F17" s="177">
        <v>508215</v>
      </c>
      <c r="G17" s="127">
        <f>Tabulka4[[#This Row],[Dotace na rok 2022]]+Tabulka4[[#This Row],[Dotace na rok 2023]]</f>
        <v>508215</v>
      </c>
      <c r="H17" s="124">
        <v>139886</v>
      </c>
      <c r="I17" s="124">
        <v>368329</v>
      </c>
    </row>
    <row r="18" spans="1:13" ht="38.25" x14ac:dyDescent="0.25">
      <c r="A18" s="99" t="s">
        <v>841</v>
      </c>
      <c r="B18" s="99" t="s">
        <v>842</v>
      </c>
      <c r="C18" s="99" t="s">
        <v>843</v>
      </c>
      <c r="D18" s="100" t="s">
        <v>844</v>
      </c>
      <c r="E18" s="129">
        <v>76.25</v>
      </c>
      <c r="F18" s="177">
        <v>137000</v>
      </c>
      <c r="G18" s="127">
        <f>Tabulka4[[#This Row],[Dotace na rok 2022]]+Tabulka4[[#This Row],[Dotace na rok 2023]]</f>
        <v>137000</v>
      </c>
      <c r="H18" s="124">
        <v>53000</v>
      </c>
      <c r="I18" s="124">
        <v>84000</v>
      </c>
    </row>
    <row r="19" spans="1:13" ht="25.5" x14ac:dyDescent="0.25">
      <c r="A19" s="99" t="s">
        <v>466</v>
      </c>
      <c r="B19" s="99" t="s">
        <v>467</v>
      </c>
      <c r="C19" s="99" t="s">
        <v>468</v>
      </c>
      <c r="D19" s="100" t="s">
        <v>469</v>
      </c>
      <c r="E19" s="129">
        <v>75.75</v>
      </c>
      <c r="F19" s="177">
        <v>400000</v>
      </c>
      <c r="G19" s="127">
        <f>Tabulka4[[#This Row],[Dotace na rok 2022]]+Tabulka4[[#This Row],[Dotace na rok 2023]]</f>
        <v>400000</v>
      </c>
      <c r="H19" s="139">
        <v>0</v>
      </c>
      <c r="I19" s="124">
        <v>400000</v>
      </c>
      <c r="K19"/>
      <c r="L19"/>
      <c r="M19"/>
    </row>
    <row r="20" spans="1:13" s="101" customFormat="1" ht="38.25" x14ac:dyDescent="0.25">
      <c r="A20" s="99" t="s">
        <v>259</v>
      </c>
      <c r="B20" s="99" t="s">
        <v>260</v>
      </c>
      <c r="C20" s="99" t="s">
        <v>261</v>
      </c>
      <c r="D20" s="100" t="s">
        <v>262</v>
      </c>
      <c r="E20" s="129">
        <v>74.63</v>
      </c>
      <c r="F20" s="177">
        <v>82586</v>
      </c>
      <c r="G20" s="127">
        <f>Tabulka4[[#This Row],[Dotace na rok 2022]]+Tabulka4[[#This Row],[Dotace na rok 2023]]</f>
        <v>82586</v>
      </c>
      <c r="H20" s="124">
        <v>82586</v>
      </c>
      <c r="I20" s="125">
        <v>0</v>
      </c>
      <c r="K20"/>
      <c r="L20"/>
      <c r="M20"/>
    </row>
    <row r="21" spans="1:13" s="101" customFormat="1" ht="38.25" x14ac:dyDescent="0.25">
      <c r="A21" s="99" t="s">
        <v>424</v>
      </c>
      <c r="B21" s="99" t="s">
        <v>425</v>
      </c>
      <c r="C21" s="99" t="s">
        <v>422</v>
      </c>
      <c r="D21" s="100" t="s">
        <v>423</v>
      </c>
      <c r="E21" s="129">
        <v>72.75</v>
      </c>
      <c r="F21" s="177">
        <v>225000</v>
      </c>
      <c r="G21" s="200">
        <f>Tabulka4[[#This Row],[Dotace na rok 2022]]+Tabulka4[[#This Row],[Dotace na rok 2023]]</f>
        <v>225000</v>
      </c>
      <c r="H21" s="188">
        <v>225000</v>
      </c>
      <c r="I21" s="186">
        <v>0</v>
      </c>
      <c r="K21"/>
      <c r="L21"/>
      <c r="M21"/>
    </row>
    <row r="22" spans="1:13" ht="38.25" x14ac:dyDescent="0.25">
      <c r="A22" s="99" t="s">
        <v>833</v>
      </c>
      <c r="B22" s="99" t="s">
        <v>834</v>
      </c>
      <c r="C22" s="99" t="s">
        <v>835</v>
      </c>
      <c r="D22" s="100" t="s">
        <v>836</v>
      </c>
      <c r="E22" s="129">
        <v>72.75</v>
      </c>
      <c r="F22" s="177">
        <v>435400</v>
      </c>
      <c r="G22" s="201">
        <f>Tabulka4[[#This Row],[Dotace na rok 2022]]+Tabulka4[[#This Row],[Dotace na rok 2023]]</f>
        <v>435400</v>
      </c>
      <c r="H22" s="187">
        <v>0</v>
      </c>
      <c r="I22" s="189">
        <v>435400</v>
      </c>
    </row>
    <row r="23" spans="1:13" ht="25.5" x14ac:dyDescent="0.25">
      <c r="A23" s="99" t="s">
        <v>765</v>
      </c>
      <c r="B23" s="99" t="s">
        <v>766</v>
      </c>
      <c r="C23" s="99" t="s">
        <v>767</v>
      </c>
      <c r="D23" s="100" t="s">
        <v>768</v>
      </c>
      <c r="E23" s="129">
        <v>72.5</v>
      </c>
      <c r="F23" s="177">
        <v>434900</v>
      </c>
      <c r="G23" s="127">
        <f>Tabulka4[[#This Row],[Dotace na rok 2022]]+Tabulka4[[#This Row],[Dotace na rok 2023]]</f>
        <v>434900</v>
      </c>
      <c r="H23" s="124">
        <v>136500</v>
      </c>
      <c r="I23" s="124">
        <v>298400</v>
      </c>
    </row>
    <row r="24" spans="1:13" ht="25.5" x14ac:dyDescent="0.25">
      <c r="A24" s="99" t="s">
        <v>785</v>
      </c>
      <c r="B24" s="99" t="s">
        <v>786</v>
      </c>
      <c r="C24" s="99" t="s">
        <v>787</v>
      </c>
      <c r="D24" s="100" t="s">
        <v>788</v>
      </c>
      <c r="E24" s="129">
        <v>71.63</v>
      </c>
      <c r="F24" s="177">
        <v>1014236.09</v>
      </c>
      <c r="G24" s="202">
        <f>Tabulka4[[#This Row],[Dotace na rok 2022]]+Tabulka4[[#This Row],[Dotace na rok 2023]]</f>
        <v>980000</v>
      </c>
      <c r="H24" s="124">
        <v>390000</v>
      </c>
      <c r="I24" s="124">
        <v>590000</v>
      </c>
    </row>
    <row r="25" spans="1:13" ht="51" x14ac:dyDescent="0.25">
      <c r="A25" s="99" t="s">
        <v>313</v>
      </c>
      <c r="B25" s="99" t="s">
        <v>314</v>
      </c>
      <c r="C25" s="99" t="s">
        <v>315</v>
      </c>
      <c r="D25" s="100" t="s">
        <v>316</v>
      </c>
      <c r="E25" s="129">
        <v>71.5</v>
      </c>
      <c r="F25" s="177">
        <v>143000</v>
      </c>
      <c r="G25" s="202">
        <f>Tabulka4[[#This Row],[Dotace na rok 2022]]+Tabulka4[[#This Row],[Dotace na rok 2023]]</f>
        <v>135000</v>
      </c>
      <c r="H25" s="124">
        <v>97000</v>
      </c>
      <c r="I25" s="124">
        <v>38000</v>
      </c>
    </row>
    <row r="26" spans="1:13" ht="51" x14ac:dyDescent="0.25">
      <c r="A26" s="99" t="s">
        <v>781</v>
      </c>
      <c r="B26" s="99" t="s">
        <v>782</v>
      </c>
      <c r="C26" s="99" t="s">
        <v>414</v>
      </c>
      <c r="D26" s="100" t="s">
        <v>415</v>
      </c>
      <c r="E26" s="129">
        <v>71.14</v>
      </c>
      <c r="F26" s="177">
        <v>519300</v>
      </c>
      <c r="G26" s="127">
        <f>Tabulka4[[#This Row],[Dotace na rok 2022]]+Tabulka4[[#This Row],[Dotace na rok 2023]]</f>
        <v>519300</v>
      </c>
      <c r="H26" s="124">
        <v>133000</v>
      </c>
      <c r="I26" s="124">
        <v>386300</v>
      </c>
    </row>
    <row r="27" spans="1:13" ht="25.5" x14ac:dyDescent="0.25">
      <c r="A27" s="99" t="s">
        <v>722</v>
      </c>
      <c r="B27" s="99" t="s">
        <v>723</v>
      </c>
      <c r="C27" s="99" t="s">
        <v>724</v>
      </c>
      <c r="D27" s="100" t="s">
        <v>725</v>
      </c>
      <c r="E27" s="129">
        <v>70.38</v>
      </c>
      <c r="F27" s="177">
        <v>453500</v>
      </c>
      <c r="G27" s="127">
        <f>Tabulka4[[#This Row],[Dotace na rok 2022]]+Tabulka4[[#This Row],[Dotace na rok 2023]]</f>
        <v>453500</v>
      </c>
      <c r="H27" s="124">
        <v>195500</v>
      </c>
      <c r="I27" s="124">
        <v>258000</v>
      </c>
    </row>
    <row r="28" spans="1:13" ht="25.5" x14ac:dyDescent="0.25">
      <c r="A28" s="99" t="s">
        <v>130</v>
      </c>
      <c r="B28" s="99" t="s">
        <v>131</v>
      </c>
      <c r="C28" s="99" t="s">
        <v>132</v>
      </c>
      <c r="D28" s="100" t="s">
        <v>133</v>
      </c>
      <c r="E28" s="129">
        <v>69.63</v>
      </c>
      <c r="F28" s="177">
        <v>330000</v>
      </c>
      <c r="G28" s="127">
        <f>Tabulka4[[#This Row],[Dotace na rok 2022]]+Tabulka4[[#This Row],[Dotace na rok 2023]]</f>
        <v>330000</v>
      </c>
      <c r="H28" s="124">
        <v>143900</v>
      </c>
      <c r="I28" s="124">
        <v>186100</v>
      </c>
    </row>
    <row r="29" spans="1:13" ht="25.5" x14ac:dyDescent="0.25">
      <c r="A29" s="99" t="s">
        <v>309</v>
      </c>
      <c r="B29" s="99" t="s">
        <v>310</v>
      </c>
      <c r="C29" s="99" t="s">
        <v>311</v>
      </c>
      <c r="D29" s="100" t="s">
        <v>312</v>
      </c>
      <c r="E29" s="129">
        <v>69.5</v>
      </c>
      <c r="F29" s="177">
        <v>1300000</v>
      </c>
      <c r="G29" s="127">
        <f>Tabulka4[[#This Row],[Dotace na rok 2022]]+Tabulka4[[#This Row],[Dotace na rok 2023]]</f>
        <v>1104000</v>
      </c>
      <c r="H29" s="124">
        <v>487000</v>
      </c>
      <c r="I29" s="124">
        <v>617000</v>
      </c>
    </row>
    <row r="30" spans="1:13" ht="38.25" x14ac:dyDescent="0.25">
      <c r="A30" s="99" t="s">
        <v>889</v>
      </c>
      <c r="B30" s="99" t="s">
        <v>890</v>
      </c>
      <c r="C30" s="99" t="s">
        <v>891</v>
      </c>
      <c r="D30" s="99" t="s">
        <v>892</v>
      </c>
      <c r="E30" s="129">
        <v>69.38</v>
      </c>
      <c r="F30" s="177">
        <v>1521200</v>
      </c>
      <c r="G30" s="127">
        <f>Tabulka4[[#This Row],[Dotace na rok 2022]]+Tabulka4[[#This Row],[Dotace na rok 2023]]</f>
        <v>1210000</v>
      </c>
      <c r="H30" s="124">
        <v>320000</v>
      </c>
      <c r="I30" s="124">
        <v>890000</v>
      </c>
    </row>
    <row r="31" spans="1:13" ht="38.25" x14ac:dyDescent="0.25">
      <c r="A31" s="102" t="s">
        <v>879</v>
      </c>
      <c r="B31" s="102" t="s">
        <v>880</v>
      </c>
      <c r="C31" s="102" t="s">
        <v>881</v>
      </c>
      <c r="D31" s="103" t="s">
        <v>882</v>
      </c>
      <c r="E31" s="130">
        <v>69.38</v>
      </c>
      <c r="F31" s="178">
        <v>2779302</v>
      </c>
      <c r="G31" s="127">
        <f>Tabulka4[[#This Row],[Dotace na rok 2022]]+Tabulka4[[#This Row],[Dotace na rok 2023]]</f>
        <v>1389000</v>
      </c>
      <c r="H31" s="124">
        <v>474000</v>
      </c>
      <c r="I31" s="124">
        <v>915000</v>
      </c>
    </row>
    <row r="32" spans="1:13" ht="25.5" x14ac:dyDescent="0.25">
      <c r="A32" s="99" t="s">
        <v>233</v>
      </c>
      <c r="B32" s="99" t="s">
        <v>234</v>
      </c>
      <c r="C32" s="99" t="s">
        <v>235</v>
      </c>
      <c r="D32" s="100" t="s">
        <v>236</v>
      </c>
      <c r="E32" s="121">
        <v>67.25</v>
      </c>
      <c r="F32" s="179">
        <v>1125000</v>
      </c>
      <c r="G32" s="127">
        <f>Tabulka4[[#This Row],[Dotace na rok 2022]]+Tabulka4[[#This Row],[Dotace na rok 2023]]</f>
        <v>900000</v>
      </c>
      <c r="H32" s="124">
        <v>200000</v>
      </c>
      <c r="I32" s="124">
        <v>700000</v>
      </c>
    </row>
    <row r="33" spans="1:9" ht="25.5" x14ac:dyDescent="0.25">
      <c r="A33" s="99" t="s">
        <v>386</v>
      </c>
      <c r="B33" s="99" t="s">
        <v>387</v>
      </c>
      <c r="C33" s="99" t="s">
        <v>388</v>
      </c>
      <c r="D33" s="100" t="s">
        <v>389</v>
      </c>
      <c r="E33" s="129">
        <v>67.25</v>
      </c>
      <c r="F33" s="177">
        <v>550000</v>
      </c>
      <c r="G33" s="127">
        <f>Tabulka4[[#This Row],[Dotace na rok 2022]]+Tabulka4[[#This Row],[Dotace na rok 2023]]</f>
        <v>470000</v>
      </c>
      <c r="H33" s="124">
        <v>220000</v>
      </c>
      <c r="I33" s="124">
        <v>250000</v>
      </c>
    </row>
    <row r="34" spans="1:9" ht="25.5" x14ac:dyDescent="0.25">
      <c r="A34" s="99" t="s">
        <v>534</v>
      </c>
      <c r="B34" s="99" t="s">
        <v>535</v>
      </c>
      <c r="C34" s="99" t="s">
        <v>532</v>
      </c>
      <c r="D34" s="100" t="s">
        <v>533</v>
      </c>
      <c r="E34" s="129">
        <v>67.13</v>
      </c>
      <c r="F34" s="177">
        <v>295000</v>
      </c>
      <c r="G34" s="127">
        <f>Tabulka4[[#This Row],[Dotace na rok 2022]]+Tabulka4[[#This Row],[Dotace na rok 2023]]</f>
        <v>251000</v>
      </c>
      <c r="H34" s="124">
        <v>132000</v>
      </c>
      <c r="I34" s="124">
        <v>119000</v>
      </c>
    </row>
    <row r="35" spans="1:9" ht="38.25" x14ac:dyDescent="0.25">
      <c r="A35" s="99" t="s">
        <v>450</v>
      </c>
      <c r="B35" s="99" t="s">
        <v>451</v>
      </c>
      <c r="C35" s="99" t="s">
        <v>452</v>
      </c>
      <c r="D35" s="100" t="s">
        <v>453</v>
      </c>
      <c r="E35" s="129">
        <v>66.13</v>
      </c>
      <c r="F35" s="177">
        <v>103000</v>
      </c>
      <c r="G35" s="127">
        <f>Tabulka4[[#This Row],[Dotace na rok 2022]]+Tabulka4[[#This Row],[Dotace na rok 2023]]</f>
        <v>92700</v>
      </c>
      <c r="H35" s="139">
        <v>0</v>
      </c>
      <c r="I35" s="124">
        <v>92700</v>
      </c>
    </row>
    <row r="36" spans="1:9" ht="25.5" x14ac:dyDescent="0.25">
      <c r="A36" s="99" t="s">
        <v>229</v>
      </c>
      <c r="B36" s="99" t="s">
        <v>230</v>
      </c>
      <c r="C36" s="99" t="s">
        <v>231</v>
      </c>
      <c r="D36" s="100" t="s">
        <v>232</v>
      </c>
      <c r="E36" s="129">
        <v>64.63</v>
      </c>
      <c r="F36" s="177">
        <v>806660</v>
      </c>
      <c r="G36" s="127">
        <f>Tabulka4[[#This Row],[Dotace na rok 2022]]+Tabulka4[[#This Row],[Dotace na rok 2023]]</f>
        <v>645000</v>
      </c>
      <c r="H36" s="139">
        <v>0</v>
      </c>
      <c r="I36" s="124">
        <v>645000</v>
      </c>
    </row>
    <row r="37" spans="1:9" x14ac:dyDescent="0.25">
      <c r="A37" s="99">
        <v>213000143</v>
      </c>
      <c r="B37" s="99" t="s">
        <v>730</v>
      </c>
      <c r="C37" s="99" t="s">
        <v>207</v>
      </c>
      <c r="D37" s="100" t="s">
        <v>208</v>
      </c>
      <c r="E37" s="129">
        <v>60.5</v>
      </c>
      <c r="F37" s="177">
        <v>330000</v>
      </c>
      <c r="G37" s="127">
        <f>Tabulka4[[#This Row],[Dotace na rok 2022]]+Tabulka4[[#This Row],[Dotace na rok 2023]]</f>
        <v>165000</v>
      </c>
      <c r="H37" s="139">
        <v>0</v>
      </c>
      <c r="I37" s="124">
        <v>165000</v>
      </c>
    </row>
    <row r="38" spans="1:9" ht="25.5" x14ac:dyDescent="0.25">
      <c r="A38" s="99" t="s">
        <v>789</v>
      </c>
      <c r="B38" s="99" t="s">
        <v>790</v>
      </c>
      <c r="C38" s="99" t="s">
        <v>791</v>
      </c>
      <c r="D38" s="100" t="s">
        <v>792</v>
      </c>
      <c r="E38" s="129">
        <v>58.38</v>
      </c>
      <c r="F38" s="177">
        <v>539000</v>
      </c>
      <c r="G38" s="127">
        <f>Tabulka4[[#This Row],[Dotace na rok 2022]]+Tabulka4[[#This Row],[Dotace na rok 2023]]</f>
        <v>379000</v>
      </c>
      <c r="H38" s="124">
        <v>103000</v>
      </c>
      <c r="I38" s="124">
        <v>276000</v>
      </c>
    </row>
    <row r="39" spans="1:9" ht="25.5" x14ac:dyDescent="0.25">
      <c r="A39" s="99" t="s">
        <v>588</v>
      </c>
      <c r="B39" s="99" t="s">
        <v>589</v>
      </c>
      <c r="C39" s="99" t="s">
        <v>590</v>
      </c>
      <c r="D39" s="99" t="s">
        <v>591</v>
      </c>
      <c r="E39" s="121">
        <v>57.63</v>
      </c>
      <c r="F39" s="179">
        <v>212900</v>
      </c>
      <c r="G39" s="127">
        <f>Tabulka4[[#This Row],[Dotace na rok 2022]]+Tabulka4[[#This Row],[Dotace na rok 2023]]</f>
        <v>132000</v>
      </c>
      <c r="H39" s="124">
        <v>52000</v>
      </c>
      <c r="I39" s="124">
        <v>80000</v>
      </c>
    </row>
    <row r="40" spans="1:9" ht="25.5" x14ac:dyDescent="0.25">
      <c r="A40" s="99" t="s">
        <v>476</v>
      </c>
      <c r="B40" s="99" t="s">
        <v>477</v>
      </c>
      <c r="C40" s="99" t="s">
        <v>478</v>
      </c>
      <c r="D40" s="100" t="s">
        <v>479</v>
      </c>
      <c r="E40" s="121">
        <v>52.38</v>
      </c>
      <c r="F40" s="179">
        <v>1805000</v>
      </c>
      <c r="G40" s="127">
        <f>Tabulka4[[#This Row],[Dotace na rok 2022]]+Tabulka4[[#This Row],[Dotace na rok 2023]]</f>
        <v>722000</v>
      </c>
      <c r="H40" s="125">
        <v>134000</v>
      </c>
      <c r="I40" s="125">
        <v>588000</v>
      </c>
    </row>
    <row r="41" spans="1:9" ht="25.5" x14ac:dyDescent="0.25">
      <c r="A41" s="99" t="s">
        <v>376</v>
      </c>
      <c r="B41" s="99" t="s">
        <v>377</v>
      </c>
      <c r="C41" s="99" t="s">
        <v>378</v>
      </c>
      <c r="D41" s="100" t="s">
        <v>379</v>
      </c>
      <c r="E41" s="121">
        <v>51.88</v>
      </c>
      <c r="F41" s="179">
        <v>2429878.4</v>
      </c>
      <c r="G41" s="127">
        <f>Tabulka4[[#This Row],[Dotace na rok 2022]]+Tabulka4[[#This Row],[Dotace na rok 2023]]</f>
        <v>1470000</v>
      </c>
      <c r="H41" s="124">
        <v>500000</v>
      </c>
      <c r="I41" s="124">
        <v>970000</v>
      </c>
    </row>
    <row r="42" spans="1:9" ht="26.25" thickBot="1" x14ac:dyDescent="0.3">
      <c r="A42" s="104">
        <v>213000244</v>
      </c>
      <c r="B42" s="104" t="s">
        <v>357</v>
      </c>
      <c r="C42" s="104" t="s">
        <v>358</v>
      </c>
      <c r="D42" s="104" t="s">
        <v>359</v>
      </c>
      <c r="E42" s="131">
        <v>51.5</v>
      </c>
      <c r="F42" s="180">
        <v>2810977</v>
      </c>
      <c r="G42" s="203">
        <f>Tabulka4[[#This Row],[Dotace na rok 2022]]+Tabulka4[[#This Row],[Dotace na rok 2023]]</f>
        <v>843000</v>
      </c>
      <c r="H42" s="128">
        <v>374000</v>
      </c>
      <c r="I42" s="128">
        <v>469000</v>
      </c>
    </row>
    <row r="43" spans="1:9" ht="26.25" thickTop="1" x14ac:dyDescent="0.25">
      <c r="A43" s="105" t="s">
        <v>349</v>
      </c>
      <c r="B43" s="105" t="s">
        <v>350</v>
      </c>
      <c r="C43" s="105" t="s">
        <v>351</v>
      </c>
      <c r="D43" s="106" t="s">
        <v>352</v>
      </c>
      <c r="E43" s="132">
        <v>47</v>
      </c>
      <c r="F43" s="181">
        <v>2612500</v>
      </c>
      <c r="G43" s="107"/>
      <c r="H43" s="107"/>
      <c r="I43" s="107"/>
    </row>
    <row r="44" spans="1:9" ht="25.5" x14ac:dyDescent="0.25">
      <c r="A44" s="108" t="s">
        <v>157</v>
      </c>
      <c r="B44" s="108" t="s">
        <v>158</v>
      </c>
      <c r="C44" s="108" t="s">
        <v>159</v>
      </c>
      <c r="D44" s="109" t="s">
        <v>160</v>
      </c>
      <c r="E44" s="133">
        <v>45.88</v>
      </c>
      <c r="F44" s="182">
        <v>549500</v>
      </c>
      <c r="G44" s="110"/>
      <c r="H44" s="110"/>
      <c r="I44" s="110"/>
    </row>
    <row r="45" spans="1:9" ht="25.5" x14ac:dyDescent="0.25">
      <c r="A45" s="108" t="s">
        <v>299</v>
      </c>
      <c r="B45" s="108" t="s">
        <v>300</v>
      </c>
      <c r="C45" s="108" t="s">
        <v>301</v>
      </c>
      <c r="D45" s="109" t="s">
        <v>302</v>
      </c>
      <c r="E45" s="133">
        <v>44</v>
      </c>
      <c r="F45" s="182">
        <v>1874713</v>
      </c>
      <c r="G45" s="110"/>
      <c r="H45" s="110"/>
      <c r="I45" s="110"/>
    </row>
    <row r="46" spans="1:9" ht="38.25" x14ac:dyDescent="0.25">
      <c r="A46" s="108" t="s">
        <v>670</v>
      </c>
      <c r="B46" s="108" t="s">
        <v>671</v>
      </c>
      <c r="C46" s="108" t="s">
        <v>672</v>
      </c>
      <c r="D46" s="109" t="s">
        <v>673</v>
      </c>
      <c r="E46" s="133">
        <v>42.88</v>
      </c>
      <c r="F46" s="182">
        <v>2247250</v>
      </c>
      <c r="G46" s="110"/>
      <c r="H46" s="110"/>
      <c r="I46" s="110"/>
    </row>
    <row r="47" spans="1:9" ht="25.5" x14ac:dyDescent="0.25">
      <c r="A47" s="108" t="s">
        <v>797</v>
      </c>
      <c r="B47" s="108" t="s">
        <v>798</v>
      </c>
      <c r="C47" s="108" t="s">
        <v>235</v>
      </c>
      <c r="D47" s="109" t="s">
        <v>236</v>
      </c>
      <c r="E47" s="133">
        <v>39.880000000000003</v>
      </c>
      <c r="F47" s="182">
        <v>1334450</v>
      </c>
      <c r="G47" s="110"/>
      <c r="H47" s="110"/>
      <c r="I47" s="110"/>
    </row>
    <row r="48" spans="1:9" ht="25.5" x14ac:dyDescent="0.25">
      <c r="A48" s="108" t="s">
        <v>500</v>
      </c>
      <c r="B48" s="108" t="s">
        <v>501</v>
      </c>
      <c r="C48" s="108" t="s">
        <v>58</v>
      </c>
      <c r="D48" s="109" t="s">
        <v>59</v>
      </c>
      <c r="E48" s="133">
        <v>35.130000000000003</v>
      </c>
      <c r="F48" s="182">
        <v>340000</v>
      </c>
      <c r="G48" s="110"/>
      <c r="H48" s="110"/>
      <c r="I48" s="110"/>
    </row>
    <row r="49" spans="1:9" ht="38.25" x14ac:dyDescent="0.25">
      <c r="A49" s="108" t="s">
        <v>726</v>
      </c>
      <c r="B49" s="108" t="s">
        <v>727</v>
      </c>
      <c r="C49" s="108" t="s">
        <v>231</v>
      </c>
      <c r="D49" s="109" t="s">
        <v>232</v>
      </c>
      <c r="E49" s="122">
        <v>33.880000000000003</v>
      </c>
      <c r="F49" s="183">
        <v>395596</v>
      </c>
      <c r="G49" s="111"/>
      <c r="H49" s="111"/>
      <c r="I49" s="111"/>
    </row>
    <row r="50" spans="1:9" ht="38.25" x14ac:dyDescent="0.25">
      <c r="A50" s="108" t="s">
        <v>845</v>
      </c>
      <c r="B50" s="108" t="s">
        <v>846</v>
      </c>
      <c r="C50" s="108" t="s">
        <v>528</v>
      </c>
      <c r="D50" s="109" t="s">
        <v>529</v>
      </c>
      <c r="E50" s="122">
        <v>33.5</v>
      </c>
      <c r="F50" s="183">
        <v>200720</v>
      </c>
      <c r="G50" s="111"/>
      <c r="H50" s="111"/>
      <c r="I50" s="111"/>
    </row>
    <row r="51" spans="1:9" ht="25.5" x14ac:dyDescent="0.25">
      <c r="A51" s="112" t="s">
        <v>400</v>
      </c>
      <c r="B51" s="112" t="s">
        <v>401</v>
      </c>
      <c r="C51" s="108" t="s">
        <v>358</v>
      </c>
      <c r="D51" s="109" t="s">
        <v>359</v>
      </c>
      <c r="E51" s="122">
        <v>32.25</v>
      </c>
      <c r="F51" s="183">
        <v>2077500</v>
      </c>
      <c r="G51" s="111"/>
      <c r="H51" s="111"/>
      <c r="I51" s="111"/>
    </row>
    <row r="52" spans="1:9" ht="25.5" x14ac:dyDescent="0.25">
      <c r="A52" s="113" t="s">
        <v>104</v>
      </c>
      <c r="B52" s="114" t="s">
        <v>105</v>
      </c>
      <c r="C52" s="114" t="s">
        <v>106</v>
      </c>
      <c r="D52" s="115" t="s">
        <v>107</v>
      </c>
      <c r="E52" s="116" t="s">
        <v>893</v>
      </c>
      <c r="F52" s="184">
        <v>190000</v>
      </c>
      <c r="G52" s="116"/>
      <c r="H52" s="116"/>
      <c r="I52" s="116"/>
    </row>
    <row r="53" spans="1:9" ht="25.5" x14ac:dyDescent="0.25">
      <c r="A53" s="113" t="s">
        <v>124</v>
      </c>
      <c r="B53" s="114" t="s">
        <v>125</v>
      </c>
      <c r="C53" s="114" t="s">
        <v>126</v>
      </c>
      <c r="D53" s="115" t="s">
        <v>127</v>
      </c>
      <c r="E53" s="116" t="s">
        <v>893</v>
      </c>
      <c r="F53" s="184">
        <v>208000</v>
      </c>
      <c r="G53" s="116"/>
      <c r="H53" s="116"/>
      <c r="I53" s="116"/>
    </row>
    <row r="54" spans="1:9" ht="25.5" x14ac:dyDescent="0.25">
      <c r="A54" s="113" t="s">
        <v>305</v>
      </c>
      <c r="B54" s="114" t="s">
        <v>306</v>
      </c>
      <c r="C54" s="114" t="s">
        <v>307</v>
      </c>
      <c r="D54" s="115" t="s">
        <v>308</v>
      </c>
      <c r="E54" s="116" t="s">
        <v>893</v>
      </c>
      <c r="F54" s="184">
        <v>21000</v>
      </c>
      <c r="G54" s="116"/>
      <c r="H54" s="116"/>
      <c r="I54" s="116"/>
    </row>
    <row r="55" spans="1:9" ht="25.5" x14ac:dyDescent="0.25">
      <c r="A55" s="113" t="s">
        <v>353</v>
      </c>
      <c r="B55" s="114" t="s">
        <v>354</v>
      </c>
      <c r="C55" s="114" t="s">
        <v>355</v>
      </c>
      <c r="D55" s="115" t="s">
        <v>356</v>
      </c>
      <c r="E55" s="116" t="s">
        <v>893</v>
      </c>
      <c r="F55" s="184">
        <v>6788264</v>
      </c>
      <c r="G55" s="116"/>
      <c r="H55" s="116"/>
      <c r="I55" s="116"/>
    </row>
    <row r="56" spans="1:9" ht="25.5" x14ac:dyDescent="0.25">
      <c r="A56" s="113" t="s">
        <v>402</v>
      </c>
      <c r="B56" s="114" t="s">
        <v>403</v>
      </c>
      <c r="C56" s="114" t="s">
        <v>404</v>
      </c>
      <c r="D56" s="115" t="s">
        <v>405</v>
      </c>
      <c r="E56" s="116" t="s">
        <v>893</v>
      </c>
      <c r="F56" s="184">
        <v>789060</v>
      </c>
      <c r="G56" s="116"/>
      <c r="H56" s="116"/>
      <c r="I56" s="116"/>
    </row>
    <row r="57" spans="1:9" ht="38.25" x14ac:dyDescent="0.25">
      <c r="A57" s="113" t="s">
        <v>406</v>
      </c>
      <c r="B57" s="114" t="s">
        <v>407</v>
      </c>
      <c r="C57" s="114" t="s">
        <v>404</v>
      </c>
      <c r="D57" s="115" t="s">
        <v>405</v>
      </c>
      <c r="E57" s="116" t="s">
        <v>893</v>
      </c>
      <c r="F57" s="184">
        <v>729503</v>
      </c>
      <c r="G57" s="116"/>
      <c r="H57" s="116"/>
      <c r="I57" s="116"/>
    </row>
    <row r="58" spans="1:9" ht="25.5" x14ac:dyDescent="0.25">
      <c r="A58" s="113" t="s">
        <v>462</v>
      </c>
      <c r="B58" s="114" t="s">
        <v>463</v>
      </c>
      <c r="C58" s="114" t="s">
        <v>355</v>
      </c>
      <c r="D58" s="115" t="s">
        <v>356</v>
      </c>
      <c r="E58" s="116" t="s">
        <v>893</v>
      </c>
      <c r="F58" s="184">
        <v>4946693</v>
      </c>
      <c r="G58" s="116"/>
      <c r="H58" s="116"/>
      <c r="I58" s="116"/>
    </row>
    <row r="59" spans="1:9" ht="25.5" x14ac:dyDescent="0.25">
      <c r="A59" s="113" t="s">
        <v>464</v>
      </c>
      <c r="B59" s="114" t="s">
        <v>465</v>
      </c>
      <c r="C59" s="114" t="s">
        <v>355</v>
      </c>
      <c r="D59" s="115" t="s">
        <v>356</v>
      </c>
      <c r="E59" s="116" t="s">
        <v>893</v>
      </c>
      <c r="F59" s="184">
        <v>4206694</v>
      </c>
      <c r="G59" s="116"/>
      <c r="H59" s="116"/>
      <c r="I59" s="116"/>
    </row>
    <row r="60" spans="1:9" ht="25.5" x14ac:dyDescent="0.25">
      <c r="A60" s="113" t="s">
        <v>470</v>
      </c>
      <c r="B60" s="114" t="s">
        <v>471</v>
      </c>
      <c r="C60" s="114" t="s">
        <v>70</v>
      </c>
      <c r="D60" s="115" t="s">
        <v>71</v>
      </c>
      <c r="E60" s="116" t="s">
        <v>893</v>
      </c>
      <c r="F60" s="184">
        <v>3056528</v>
      </c>
      <c r="G60" s="116"/>
      <c r="H60" s="116"/>
      <c r="I60" s="116"/>
    </row>
    <row r="61" spans="1:9" ht="25.5" x14ac:dyDescent="0.25">
      <c r="A61" s="113" t="s">
        <v>805</v>
      </c>
      <c r="B61" s="114" t="s">
        <v>806</v>
      </c>
      <c r="C61" s="114" t="s">
        <v>807</v>
      </c>
      <c r="D61" s="115" t="s">
        <v>808</v>
      </c>
      <c r="E61" s="116" t="s">
        <v>893</v>
      </c>
      <c r="F61" s="184">
        <v>270000</v>
      </c>
      <c r="G61" s="116"/>
      <c r="H61" s="116"/>
      <c r="I61" s="116"/>
    </row>
    <row r="62" spans="1:9" ht="25.5" x14ac:dyDescent="0.25">
      <c r="A62" s="117" t="s">
        <v>857</v>
      </c>
      <c r="B62" s="118" t="s">
        <v>858</v>
      </c>
      <c r="C62" s="118" t="s">
        <v>106</v>
      </c>
      <c r="D62" s="119" t="s">
        <v>107</v>
      </c>
      <c r="E62" s="120" t="s">
        <v>893</v>
      </c>
      <c r="F62" s="185">
        <v>277000</v>
      </c>
      <c r="G62" s="120"/>
      <c r="H62" s="120"/>
      <c r="I62" s="120"/>
    </row>
  </sheetData>
  <mergeCells count="1">
    <mergeCell ref="A3:C3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&amp;LOkruh 4. Vzdělávací aktivity pro pedagogy a pracovníky kulturního a kreativního sektoru&amp;RNPO výzva č. 3/2022 Podpora projektů kreativního učení</oddHeader>
    <oddFooter>&amp;C&amp;P</oddFooter>
  </headerFooter>
  <ignoredErrors>
    <ignoredError sqref="D6:D45 D46:D62 A6:A42 A43:A62" numberStoredAsText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C25" sqref="C25"/>
    </sheetView>
  </sheetViews>
  <sheetFormatPr defaultRowHeight="15" x14ac:dyDescent="0.25"/>
  <cols>
    <col min="1" max="1" width="12.85546875" customWidth="1"/>
    <col min="2" max="2" width="32.7109375" customWidth="1"/>
    <col min="3" max="3" width="28.7109375" customWidth="1"/>
    <col min="4" max="4" width="9.85546875" bestFit="1" customWidth="1"/>
    <col min="5" max="5" width="11.140625" style="70" customWidth="1"/>
    <col min="6" max="6" width="10.7109375" bestFit="1" customWidth="1"/>
    <col min="7" max="7" width="10.7109375" style="70" bestFit="1" customWidth="1"/>
    <col min="8" max="9" width="10.5703125" bestFit="1" customWidth="1"/>
  </cols>
  <sheetData>
    <row r="1" spans="1:9" x14ac:dyDescent="0.25">
      <c r="A1" s="12"/>
      <c r="B1" s="12"/>
      <c r="C1" s="12"/>
      <c r="D1" s="12"/>
      <c r="F1" s="13"/>
      <c r="G1" s="141"/>
      <c r="H1" s="13"/>
      <c r="I1" s="13"/>
    </row>
    <row r="2" spans="1:9" x14ac:dyDescent="0.25">
      <c r="A2" s="15" t="s">
        <v>894</v>
      </c>
      <c r="B2" s="15"/>
      <c r="C2" s="12"/>
      <c r="D2" s="12"/>
      <c r="E2" s="141"/>
      <c r="F2" s="13"/>
      <c r="G2" s="141"/>
      <c r="H2" s="13"/>
      <c r="I2" s="13"/>
    </row>
    <row r="3" spans="1:9" x14ac:dyDescent="0.25">
      <c r="A3" s="7" t="s">
        <v>895</v>
      </c>
      <c r="B3" s="16"/>
      <c r="C3" s="12"/>
      <c r="D3" s="12"/>
      <c r="E3" s="141"/>
      <c r="F3" s="13"/>
      <c r="G3" s="141"/>
      <c r="H3" s="13"/>
      <c r="I3" s="13"/>
    </row>
    <row r="4" spans="1:9" x14ac:dyDescent="0.25">
      <c r="E4" s="141"/>
      <c r="F4" s="10"/>
      <c r="G4" s="80"/>
      <c r="H4" s="10"/>
      <c r="I4" s="11" t="s">
        <v>917</v>
      </c>
    </row>
    <row r="5" spans="1:9" ht="25.5" x14ac:dyDescent="0.25">
      <c r="A5" s="17" t="s">
        <v>0</v>
      </c>
      <c r="B5" s="18" t="s">
        <v>1</v>
      </c>
      <c r="C5" s="18" t="s">
        <v>2</v>
      </c>
      <c r="D5" s="18" t="s">
        <v>4</v>
      </c>
      <c r="E5" s="92" t="s">
        <v>5</v>
      </c>
      <c r="F5" s="138" t="s">
        <v>3</v>
      </c>
      <c r="G5" s="191" t="s">
        <v>918</v>
      </c>
      <c r="H5" s="191" t="s">
        <v>919</v>
      </c>
      <c r="I5" s="191" t="s">
        <v>920</v>
      </c>
    </row>
    <row r="6" spans="1:9" ht="25.5" x14ac:dyDescent="0.25">
      <c r="A6" s="166" t="s">
        <v>6</v>
      </c>
      <c r="B6" s="167" t="s">
        <v>7</v>
      </c>
      <c r="C6" s="167" t="s">
        <v>8</v>
      </c>
      <c r="D6" s="168" t="s">
        <v>9</v>
      </c>
      <c r="E6" s="169">
        <v>85.33</v>
      </c>
      <c r="F6" s="151">
        <v>446000</v>
      </c>
      <c r="G6" s="140">
        <f t="shared" ref="G6:G19" si="0">H6+I6</f>
        <v>446000</v>
      </c>
      <c r="H6" s="139">
        <v>0</v>
      </c>
      <c r="I6" s="139">
        <v>446000</v>
      </c>
    </row>
    <row r="7" spans="1:9" ht="25.5" x14ac:dyDescent="0.25">
      <c r="A7" s="166" t="s">
        <v>331</v>
      </c>
      <c r="B7" s="167" t="s">
        <v>332</v>
      </c>
      <c r="C7" s="167" t="s">
        <v>74</v>
      </c>
      <c r="D7" s="168" t="s">
        <v>75</v>
      </c>
      <c r="E7" s="169">
        <v>85</v>
      </c>
      <c r="F7" s="151">
        <v>267000</v>
      </c>
      <c r="G7" s="140">
        <f t="shared" si="0"/>
        <v>267000</v>
      </c>
      <c r="H7" s="139">
        <v>267000</v>
      </c>
      <c r="I7" s="139">
        <v>0</v>
      </c>
    </row>
    <row r="8" spans="1:9" x14ac:dyDescent="0.25">
      <c r="A8" s="166" t="s">
        <v>853</v>
      </c>
      <c r="B8" s="167" t="s">
        <v>854</v>
      </c>
      <c r="C8" s="167" t="s">
        <v>855</v>
      </c>
      <c r="D8" s="168" t="s">
        <v>856</v>
      </c>
      <c r="E8" s="169">
        <v>83.67</v>
      </c>
      <c r="F8" s="151">
        <v>450000</v>
      </c>
      <c r="G8" s="140">
        <f t="shared" si="0"/>
        <v>360000</v>
      </c>
      <c r="H8" s="139">
        <f>225000-45000</f>
        <v>180000</v>
      </c>
      <c r="I8" s="139">
        <f>225000-45000</f>
        <v>180000</v>
      </c>
    </row>
    <row r="9" spans="1:9" ht="25.5" x14ac:dyDescent="0.25">
      <c r="A9" s="166" t="s">
        <v>606</v>
      </c>
      <c r="B9" s="167" t="s">
        <v>607</v>
      </c>
      <c r="C9" s="167" t="s">
        <v>608</v>
      </c>
      <c r="D9" s="168" t="s">
        <v>609</v>
      </c>
      <c r="E9" s="169">
        <v>81</v>
      </c>
      <c r="F9" s="151">
        <v>784000</v>
      </c>
      <c r="G9" s="140">
        <f t="shared" si="0"/>
        <v>784000</v>
      </c>
      <c r="H9" s="139">
        <v>110000</v>
      </c>
      <c r="I9" s="139">
        <v>674000</v>
      </c>
    </row>
    <row r="10" spans="1:9" ht="25.5" x14ac:dyDescent="0.25">
      <c r="A10" s="166" t="s">
        <v>496</v>
      </c>
      <c r="B10" s="167" t="s">
        <v>497</v>
      </c>
      <c r="C10" s="167" t="s">
        <v>498</v>
      </c>
      <c r="D10" s="168" t="s">
        <v>499</v>
      </c>
      <c r="E10" s="169">
        <v>80.17</v>
      </c>
      <c r="F10" s="151">
        <v>343000</v>
      </c>
      <c r="G10" s="140">
        <f t="shared" si="0"/>
        <v>343000</v>
      </c>
      <c r="H10" s="139">
        <v>140000</v>
      </c>
      <c r="I10" s="139">
        <v>203000</v>
      </c>
    </row>
    <row r="11" spans="1:9" ht="25.5" x14ac:dyDescent="0.25">
      <c r="A11" s="166" t="s">
        <v>173</v>
      </c>
      <c r="B11" s="167" t="s">
        <v>174</v>
      </c>
      <c r="C11" s="167" t="s">
        <v>175</v>
      </c>
      <c r="D11" s="168" t="s">
        <v>176</v>
      </c>
      <c r="E11" s="169">
        <v>77.86</v>
      </c>
      <c r="F11" s="151">
        <v>564000</v>
      </c>
      <c r="G11" s="140">
        <f t="shared" si="0"/>
        <v>564000</v>
      </c>
      <c r="H11" s="139">
        <v>179000</v>
      </c>
      <c r="I11" s="139">
        <v>385000</v>
      </c>
    </row>
    <row r="12" spans="1:9" ht="25.5" x14ac:dyDescent="0.25">
      <c r="A12" s="166" t="s">
        <v>616</v>
      </c>
      <c r="B12" s="167" t="s">
        <v>617</v>
      </c>
      <c r="C12" s="167" t="s">
        <v>618</v>
      </c>
      <c r="D12" s="168" t="s">
        <v>619</v>
      </c>
      <c r="E12" s="169">
        <v>77.17</v>
      </c>
      <c r="F12" s="151">
        <v>3462673</v>
      </c>
      <c r="G12" s="140">
        <f t="shared" si="0"/>
        <v>3290451</v>
      </c>
      <c r="H12" s="139">
        <v>455392</v>
      </c>
      <c r="I12" s="139">
        <v>2835059</v>
      </c>
    </row>
    <row r="13" spans="1:9" ht="25.5" x14ac:dyDescent="0.25">
      <c r="A13" s="166" t="s">
        <v>720</v>
      </c>
      <c r="B13" s="167" t="s">
        <v>721</v>
      </c>
      <c r="C13" s="167" t="s">
        <v>512</v>
      </c>
      <c r="D13" s="168" t="s">
        <v>513</v>
      </c>
      <c r="E13" s="169">
        <v>76.67</v>
      </c>
      <c r="F13" s="151">
        <v>3000000</v>
      </c>
      <c r="G13" s="140">
        <f t="shared" si="0"/>
        <v>1833000</v>
      </c>
      <c r="H13" s="139">
        <f>2000000-279000-495000</f>
        <v>1226000</v>
      </c>
      <c r="I13" s="139">
        <f>1000000-168000-225000</f>
        <v>607000</v>
      </c>
    </row>
    <row r="14" spans="1:9" ht="38.25" x14ac:dyDescent="0.25">
      <c r="A14" s="166" t="s">
        <v>690</v>
      </c>
      <c r="B14" s="167" t="s">
        <v>691</v>
      </c>
      <c r="C14" s="167" t="s">
        <v>512</v>
      </c>
      <c r="D14" s="168" t="s">
        <v>513</v>
      </c>
      <c r="E14" s="169">
        <v>69.5</v>
      </c>
      <c r="F14" s="151">
        <v>200000</v>
      </c>
      <c r="G14" s="140">
        <f t="shared" si="0"/>
        <v>200000</v>
      </c>
      <c r="H14" s="139">
        <v>100000</v>
      </c>
      <c r="I14" s="139">
        <v>100000</v>
      </c>
    </row>
    <row r="15" spans="1:9" ht="25.5" x14ac:dyDescent="0.25">
      <c r="A15" s="166" t="s">
        <v>434</v>
      </c>
      <c r="B15" s="167" t="s">
        <v>435</v>
      </c>
      <c r="C15" s="167" t="s">
        <v>436</v>
      </c>
      <c r="D15" s="168" t="s">
        <v>437</v>
      </c>
      <c r="E15" s="169">
        <v>66.67</v>
      </c>
      <c r="F15" s="151">
        <v>303376</v>
      </c>
      <c r="G15" s="140">
        <f t="shared" si="0"/>
        <v>303376</v>
      </c>
      <c r="H15" s="139">
        <v>150140</v>
      </c>
      <c r="I15" s="139">
        <v>153236</v>
      </c>
    </row>
    <row r="16" spans="1:9" ht="25.5" x14ac:dyDescent="0.25">
      <c r="A16" s="166" t="s">
        <v>46</v>
      </c>
      <c r="B16" s="167" t="s">
        <v>47</v>
      </c>
      <c r="C16" s="167" t="s">
        <v>48</v>
      </c>
      <c r="D16" s="168" t="s">
        <v>49</v>
      </c>
      <c r="E16" s="169">
        <v>63.5</v>
      </c>
      <c r="F16" s="151">
        <v>236759</v>
      </c>
      <c r="G16" s="140">
        <f t="shared" si="0"/>
        <v>200700</v>
      </c>
      <c r="H16" s="139">
        <f>111312-31032</f>
        <v>80280</v>
      </c>
      <c r="I16" s="139">
        <f>125447-5027</f>
        <v>120420</v>
      </c>
    </row>
    <row r="17" spans="1:9" x14ac:dyDescent="0.25">
      <c r="A17" s="166" t="s">
        <v>510</v>
      </c>
      <c r="B17" s="167" t="s">
        <v>511</v>
      </c>
      <c r="C17" s="167" t="s">
        <v>512</v>
      </c>
      <c r="D17" s="168" t="s">
        <v>513</v>
      </c>
      <c r="E17" s="169">
        <v>62.14</v>
      </c>
      <c r="F17" s="151">
        <v>400000</v>
      </c>
      <c r="G17" s="140">
        <f t="shared" si="0"/>
        <v>350000</v>
      </c>
      <c r="H17" s="139">
        <f>200000-25000</f>
        <v>175000</v>
      </c>
      <c r="I17" s="139">
        <f>200000-25000</f>
        <v>175000</v>
      </c>
    </row>
    <row r="18" spans="1:9" x14ac:dyDescent="0.25">
      <c r="A18" s="166" t="s">
        <v>243</v>
      </c>
      <c r="B18" s="167" t="s">
        <v>244</v>
      </c>
      <c r="C18" s="167" t="s">
        <v>94</v>
      </c>
      <c r="D18" s="168" t="s">
        <v>95</v>
      </c>
      <c r="E18" s="169">
        <v>50.5</v>
      </c>
      <c r="F18" s="151">
        <v>416602</v>
      </c>
      <c r="G18" s="140">
        <f t="shared" si="0"/>
        <v>222000</v>
      </c>
      <c r="H18" s="139">
        <v>87000</v>
      </c>
      <c r="I18" s="139">
        <v>135000</v>
      </c>
    </row>
    <row r="19" spans="1:9" ht="26.25" thickBot="1" x14ac:dyDescent="0.3">
      <c r="A19" s="190" t="s">
        <v>915</v>
      </c>
      <c r="B19" s="170" t="s">
        <v>142</v>
      </c>
      <c r="C19" s="170" t="s">
        <v>143</v>
      </c>
      <c r="D19" s="171" t="s">
        <v>144</v>
      </c>
      <c r="E19" s="172">
        <v>50.29</v>
      </c>
      <c r="F19" s="152">
        <v>495400</v>
      </c>
      <c r="G19" s="192">
        <f t="shared" si="0"/>
        <v>297000</v>
      </c>
      <c r="H19" s="150">
        <v>0</v>
      </c>
      <c r="I19" s="150">
        <v>297000</v>
      </c>
    </row>
    <row r="20" spans="1:9" ht="26.25" thickTop="1" x14ac:dyDescent="0.25">
      <c r="A20" s="27" t="s">
        <v>851</v>
      </c>
      <c r="B20" s="28" t="s">
        <v>852</v>
      </c>
      <c r="C20" s="28" t="s">
        <v>436</v>
      </c>
      <c r="D20" s="29" t="s">
        <v>437</v>
      </c>
      <c r="E20" s="144">
        <v>49.17</v>
      </c>
      <c r="F20" s="145">
        <v>799600</v>
      </c>
      <c r="G20" s="193"/>
      <c r="H20" s="135"/>
      <c r="I20" s="135"/>
    </row>
    <row r="21" spans="1:9" ht="51" x14ac:dyDescent="0.25">
      <c r="A21" s="32" t="s">
        <v>809</v>
      </c>
      <c r="B21" s="32" t="s">
        <v>810</v>
      </c>
      <c r="C21" s="32" t="s">
        <v>811</v>
      </c>
      <c r="D21" s="33" t="s">
        <v>812</v>
      </c>
      <c r="E21" s="79">
        <v>48.86</v>
      </c>
      <c r="F21" s="146">
        <v>2780735</v>
      </c>
      <c r="G21" s="194"/>
      <c r="H21" s="136"/>
      <c r="I21" s="136"/>
    </row>
    <row r="22" spans="1:9" x14ac:dyDescent="0.25">
      <c r="A22" s="32" t="s">
        <v>279</v>
      </c>
      <c r="B22" s="32" t="s">
        <v>280</v>
      </c>
      <c r="C22" s="32" t="s">
        <v>281</v>
      </c>
      <c r="D22" s="33" t="s">
        <v>282</v>
      </c>
      <c r="E22" s="79">
        <v>44.5</v>
      </c>
      <c r="F22" s="146">
        <v>990000</v>
      </c>
      <c r="G22" s="194"/>
      <c r="H22" s="136"/>
      <c r="I22" s="136"/>
    </row>
    <row r="23" spans="1:9" ht="25.5" x14ac:dyDescent="0.25">
      <c r="A23" s="32" t="s">
        <v>536</v>
      </c>
      <c r="B23" s="32" t="s">
        <v>537</v>
      </c>
      <c r="C23" s="32" t="s">
        <v>301</v>
      </c>
      <c r="D23" s="33" t="s">
        <v>302</v>
      </c>
      <c r="E23" s="79">
        <v>40.71</v>
      </c>
      <c r="F23" s="146">
        <v>1429000</v>
      </c>
      <c r="G23" s="194"/>
      <c r="H23" s="136"/>
      <c r="I23" s="136"/>
    </row>
    <row r="24" spans="1:9" x14ac:dyDescent="0.25">
      <c r="A24" s="32" t="s">
        <v>712</v>
      </c>
      <c r="B24" s="32" t="s">
        <v>713</v>
      </c>
      <c r="C24" s="32" t="s">
        <v>436</v>
      </c>
      <c r="D24" s="33" t="s">
        <v>437</v>
      </c>
      <c r="E24" s="79">
        <v>40.33</v>
      </c>
      <c r="F24" s="146">
        <v>695600</v>
      </c>
      <c r="G24" s="194"/>
      <c r="H24" s="136"/>
      <c r="I24" s="136"/>
    </row>
    <row r="25" spans="1:9" x14ac:dyDescent="0.25">
      <c r="A25" s="32" t="s">
        <v>287</v>
      </c>
      <c r="B25" s="32" t="s">
        <v>288</v>
      </c>
      <c r="C25" s="32" t="s">
        <v>289</v>
      </c>
      <c r="D25" s="33" t="s">
        <v>290</v>
      </c>
      <c r="E25" s="79">
        <v>30.5</v>
      </c>
      <c r="F25" s="146">
        <v>4239640</v>
      </c>
      <c r="G25" s="194"/>
      <c r="H25" s="136"/>
      <c r="I25" s="136"/>
    </row>
    <row r="26" spans="1:9" ht="25.5" x14ac:dyDescent="0.25">
      <c r="A26" s="32" t="s">
        <v>360</v>
      </c>
      <c r="B26" s="32" t="s">
        <v>361</v>
      </c>
      <c r="C26" s="32" t="s">
        <v>362</v>
      </c>
      <c r="D26" s="33" t="s">
        <v>363</v>
      </c>
      <c r="E26" s="79">
        <v>30.17</v>
      </c>
      <c r="F26" s="146">
        <v>4037000</v>
      </c>
      <c r="G26" s="194"/>
      <c r="H26" s="136"/>
      <c r="I26" s="136"/>
    </row>
    <row r="27" spans="1:9" x14ac:dyDescent="0.25">
      <c r="A27" s="167" t="s">
        <v>570</v>
      </c>
      <c r="B27" s="167" t="s">
        <v>571</v>
      </c>
      <c r="C27" s="167" t="s">
        <v>126</v>
      </c>
      <c r="D27" s="168" t="s">
        <v>127</v>
      </c>
      <c r="E27" s="204">
        <v>30</v>
      </c>
      <c r="F27" s="151">
        <v>610000</v>
      </c>
      <c r="G27" s="205"/>
      <c r="H27" s="206"/>
      <c r="I27" s="206"/>
    </row>
    <row r="28" spans="1:9" ht="25.5" x14ac:dyDescent="0.25">
      <c r="A28" s="35" t="s">
        <v>14</v>
      </c>
      <c r="B28" s="35" t="s">
        <v>15</v>
      </c>
      <c r="C28" s="35" t="s">
        <v>16</v>
      </c>
      <c r="D28" s="36" t="s">
        <v>17</v>
      </c>
      <c r="E28" s="173" t="s">
        <v>893</v>
      </c>
      <c r="F28" s="147">
        <v>42205</v>
      </c>
      <c r="G28" s="195"/>
      <c r="H28" s="137"/>
      <c r="I28" s="137"/>
    </row>
    <row r="29" spans="1:9" x14ac:dyDescent="0.25">
      <c r="A29" s="35" t="s">
        <v>18</v>
      </c>
      <c r="B29" s="35" t="s">
        <v>19</v>
      </c>
      <c r="C29" s="35" t="s">
        <v>20</v>
      </c>
      <c r="D29" s="36" t="s">
        <v>21</v>
      </c>
      <c r="E29" s="173" t="s">
        <v>893</v>
      </c>
      <c r="F29" s="147">
        <v>121000</v>
      </c>
      <c r="G29" s="195"/>
      <c r="H29" s="137"/>
      <c r="I29" s="137"/>
    </row>
    <row r="30" spans="1:9" ht="25.5" x14ac:dyDescent="0.25">
      <c r="A30" s="35" t="s">
        <v>68</v>
      </c>
      <c r="B30" s="35" t="s">
        <v>69</v>
      </c>
      <c r="C30" s="35" t="s">
        <v>70</v>
      </c>
      <c r="D30" s="36" t="s">
        <v>71</v>
      </c>
      <c r="E30" s="173" t="s">
        <v>893</v>
      </c>
      <c r="F30" s="147">
        <v>2805950</v>
      </c>
      <c r="G30" s="195"/>
      <c r="H30" s="137"/>
      <c r="I30" s="137"/>
    </row>
    <row r="31" spans="1:9" ht="38.25" x14ac:dyDescent="0.25">
      <c r="A31" s="35" t="s">
        <v>134</v>
      </c>
      <c r="B31" s="35" t="s">
        <v>135</v>
      </c>
      <c r="C31" s="35" t="s">
        <v>136</v>
      </c>
      <c r="D31" s="36" t="s">
        <v>137</v>
      </c>
      <c r="E31" s="173" t="s">
        <v>893</v>
      </c>
      <c r="F31" s="147">
        <v>2580000</v>
      </c>
      <c r="G31" s="195"/>
      <c r="H31" s="137"/>
      <c r="I31" s="137"/>
    </row>
    <row r="32" spans="1:9" ht="38.25" x14ac:dyDescent="0.25">
      <c r="A32" s="35" t="s">
        <v>241</v>
      </c>
      <c r="B32" s="35" t="s">
        <v>242</v>
      </c>
      <c r="C32" s="35" t="s">
        <v>136</v>
      </c>
      <c r="D32" s="36" t="s">
        <v>137</v>
      </c>
      <c r="E32" s="173" t="s">
        <v>893</v>
      </c>
      <c r="F32" s="147">
        <v>2430000</v>
      </c>
      <c r="G32" s="195"/>
      <c r="H32" s="137"/>
      <c r="I32" s="137"/>
    </row>
    <row r="33" spans="1:9" ht="25.5" x14ac:dyDescent="0.25">
      <c r="A33" s="35" t="s">
        <v>245</v>
      </c>
      <c r="B33" s="35" t="s">
        <v>246</v>
      </c>
      <c r="C33" s="35" t="s">
        <v>247</v>
      </c>
      <c r="D33" s="36" t="s">
        <v>248</v>
      </c>
      <c r="E33" s="173" t="s">
        <v>893</v>
      </c>
      <c r="F33" s="147">
        <v>235000</v>
      </c>
      <c r="G33" s="195"/>
      <c r="H33" s="137"/>
      <c r="I33" s="137"/>
    </row>
    <row r="34" spans="1:9" ht="25.5" x14ac:dyDescent="0.25">
      <c r="A34" s="35" t="s">
        <v>753</v>
      </c>
      <c r="B34" s="35" t="s">
        <v>754</v>
      </c>
      <c r="C34" s="35" t="s">
        <v>755</v>
      </c>
      <c r="D34" s="36" t="s">
        <v>756</v>
      </c>
      <c r="E34" s="173" t="s">
        <v>893</v>
      </c>
      <c r="F34" s="147">
        <v>4113708</v>
      </c>
      <c r="G34" s="195"/>
      <c r="H34" s="137"/>
      <c r="I34" s="137"/>
    </row>
  </sheetData>
  <pageMargins left="0.23622047244094491" right="0.23622047244094491" top="0.74803149606299213" bottom="0.74803149606299213" header="0.31496062992125984" footer="0.31496062992125984"/>
  <pageSetup paperSize="9" scale="90" pageOrder="overThenDown" orientation="landscape" r:id="rId1"/>
  <headerFooter>
    <oddHeader>&amp;LOkruh 5. Jiný projekt z oblasti kreativního učení&amp;RNPO výzva č. 3/2022 Podpora projektů kreativního učení</oddHeader>
    <oddFooter>&amp;C&amp;P</oddFooter>
  </headerFooter>
  <ignoredErrors>
    <ignoredError sqref="D6:D34 A6:A19 A20:A34" numberStoredAsText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workbookViewId="0">
      <selection activeCell="G14" sqref="G14"/>
    </sheetView>
  </sheetViews>
  <sheetFormatPr defaultRowHeight="15" x14ac:dyDescent="0.25"/>
  <cols>
    <col min="1" max="1" width="27.7109375" customWidth="1"/>
    <col min="2" max="2" width="10.85546875" bestFit="1" customWidth="1"/>
    <col min="3" max="3" width="12.42578125" bestFit="1" customWidth="1"/>
    <col min="4" max="7" width="10" customWidth="1"/>
  </cols>
  <sheetData>
    <row r="1" spans="1:7" x14ac:dyDescent="0.25">
      <c r="A1" s="12"/>
      <c r="B1" s="12"/>
      <c r="C1" s="12"/>
      <c r="D1" s="12"/>
      <c r="E1" s="13"/>
      <c r="F1" s="14"/>
    </row>
    <row r="2" spans="1:7" x14ac:dyDescent="0.25">
      <c r="A2" s="12"/>
      <c r="B2" s="12"/>
      <c r="C2" s="12"/>
      <c r="D2" s="12"/>
      <c r="E2" s="13"/>
      <c r="F2" s="14"/>
    </row>
    <row r="3" spans="1:7" x14ac:dyDescent="0.25">
      <c r="A3" s="12"/>
      <c r="B3" s="12"/>
      <c r="C3" s="12"/>
      <c r="D3" s="12"/>
      <c r="E3" s="13"/>
      <c r="F3" s="14"/>
    </row>
    <row r="4" spans="1:7" x14ac:dyDescent="0.25">
      <c r="A4" s="12"/>
      <c r="B4" s="12"/>
      <c r="C4" s="12"/>
      <c r="D4" s="12"/>
      <c r="E4" s="13"/>
      <c r="F4" s="2"/>
    </row>
    <row r="5" spans="1:7" x14ac:dyDescent="0.25">
      <c r="A5" s="15" t="s">
        <v>894</v>
      </c>
      <c r="B5" s="15"/>
      <c r="C5" s="12"/>
      <c r="D5" s="12"/>
      <c r="E5" s="13"/>
      <c r="F5" s="14"/>
    </row>
    <row r="6" spans="1:7" x14ac:dyDescent="0.25">
      <c r="A6" s="153" t="s">
        <v>914</v>
      </c>
      <c r="B6" s="15"/>
      <c r="C6" s="12"/>
      <c r="D6" s="12"/>
      <c r="E6" s="13"/>
      <c r="F6" s="14"/>
    </row>
    <row r="7" spans="1:7" x14ac:dyDescent="0.25">
      <c r="A7" s="70"/>
    </row>
    <row r="8" spans="1:7" x14ac:dyDescent="0.25">
      <c r="A8" s="71" t="s">
        <v>905</v>
      </c>
      <c r="B8" s="71" t="s">
        <v>911</v>
      </c>
      <c r="C8" s="72" t="s">
        <v>900</v>
      </c>
      <c r="D8" s="72" t="s">
        <v>901</v>
      </c>
      <c r="E8" s="72" t="s">
        <v>906</v>
      </c>
      <c r="F8" s="72" t="s">
        <v>907</v>
      </c>
      <c r="G8" s="72" t="s">
        <v>908</v>
      </c>
    </row>
    <row r="9" spans="1:7" x14ac:dyDescent="0.25">
      <c r="A9" s="70" t="s">
        <v>902</v>
      </c>
      <c r="B9" s="2">
        <f>SUM(C9:G9)+1</f>
        <v>254</v>
      </c>
      <c r="C9">
        <f>COUNTA('Okruh 1'!A6:A41)</f>
        <v>36</v>
      </c>
      <c r="D9">
        <f>COUNTA(Tabulka2[Registrační číslo])</f>
        <v>127</v>
      </c>
      <c r="E9">
        <f>COUNTA(Tabulka3[Registrační číslo])</f>
        <v>4</v>
      </c>
      <c r="F9">
        <f>COUNTA(Tabulka4[Registrační číslo])</f>
        <v>57</v>
      </c>
      <c r="G9">
        <f>COUNTA('Okruh 5'!A6:A34)</f>
        <v>29</v>
      </c>
    </row>
    <row r="10" spans="1:7" x14ac:dyDescent="0.25">
      <c r="A10" s="70"/>
      <c r="B10" s="2"/>
    </row>
    <row r="11" spans="1:7" x14ac:dyDescent="0.25">
      <c r="A11" s="70" t="s">
        <v>903</v>
      </c>
      <c r="B11" s="2">
        <v>1</v>
      </c>
    </row>
    <row r="12" spans="1:7" x14ac:dyDescent="0.25">
      <c r="A12" s="70" t="s">
        <v>909</v>
      </c>
      <c r="B12" s="2">
        <f>SUM(Tabulka6[[#This Row],[Okruh 1]:[Okruh 5]])</f>
        <v>186</v>
      </c>
      <c r="C12">
        <f>COUNTA('Okruh 1'!A6:A30)</f>
        <v>25</v>
      </c>
      <c r="D12">
        <f>COUNTA('Okruh 2'!A6:A113)</f>
        <v>108</v>
      </c>
      <c r="E12">
        <f>COUNTA('Okruh 3'!A6:A7)</f>
        <v>2</v>
      </c>
      <c r="F12">
        <f>COUNTA('Okruh 4'!A6:A42)</f>
        <v>37</v>
      </c>
      <c r="G12">
        <f>COUNTA('Okruh 5'!A6:A19)</f>
        <v>14</v>
      </c>
    </row>
    <row r="13" spans="1:7" x14ac:dyDescent="0.25">
      <c r="A13" s="70" t="s">
        <v>910</v>
      </c>
      <c r="B13" s="2">
        <f>SUM(Tabulka6[[#This Row],[Okruh 1]:[Okruh 5]])</f>
        <v>47</v>
      </c>
      <c r="C13">
        <f>COUNTA('Okruh 1'!A31:A41)</f>
        <v>11</v>
      </c>
      <c r="D13">
        <f>COUNTA('Okruh 2'!A114:A130)</f>
        <v>17</v>
      </c>
      <c r="E13">
        <f>COUNTA('Okruh 3'!A8:A9)</f>
        <v>2</v>
      </c>
      <c r="F13">
        <f>COUNTA('Okruh 4'!A43:A51)</f>
        <v>9</v>
      </c>
      <c r="G13">
        <f>COUNTA('Okruh 5'!A20:A27)</f>
        <v>8</v>
      </c>
    </row>
    <row r="14" spans="1:7" x14ac:dyDescent="0.25">
      <c r="A14" s="70" t="s">
        <v>904</v>
      </c>
      <c r="B14" s="2">
        <f>SUM(Tabulka6[[#This Row],[Okruh 1]:[Okruh 5]])</f>
        <v>20</v>
      </c>
      <c r="C14">
        <v>0</v>
      </c>
      <c r="D14">
        <f>COUNTA('Okruh 2'!A131:A132)</f>
        <v>2</v>
      </c>
      <c r="E14">
        <v>0</v>
      </c>
      <c r="F14">
        <f>COUNTA('Okruh 4'!A52:A62)</f>
        <v>11</v>
      </c>
      <c r="G14">
        <f>COUNTA('Okruh 5'!A28:A34)</f>
        <v>7</v>
      </c>
    </row>
    <row r="15" spans="1:7" x14ac:dyDescent="0.25">
      <c r="A15" s="70"/>
      <c r="B15" s="2"/>
    </row>
    <row r="16" spans="1:7" x14ac:dyDescent="0.25">
      <c r="A16" s="70"/>
      <c r="B16" s="2"/>
    </row>
    <row r="17" spans="1:7" ht="15.75" thickBot="1" x14ac:dyDescent="0.3">
      <c r="A17" s="85" t="s">
        <v>913</v>
      </c>
      <c r="B17" s="85" t="s">
        <v>911</v>
      </c>
      <c r="C17" s="85" t="s">
        <v>900</v>
      </c>
      <c r="D17" s="85" t="s">
        <v>901</v>
      </c>
      <c r="E17" s="85" t="s">
        <v>906</v>
      </c>
      <c r="F17" s="85" t="s">
        <v>907</v>
      </c>
      <c r="G17" s="85" t="s">
        <v>908</v>
      </c>
    </row>
    <row r="18" spans="1:7" x14ac:dyDescent="0.25">
      <c r="A18" s="87" t="s">
        <v>912</v>
      </c>
      <c r="B18" s="90">
        <f>SUM(C18:G18)</f>
        <v>194206323.49000001</v>
      </c>
      <c r="C18" s="91">
        <f>SUM(Tabulka1[Požadovaná dotace])</f>
        <v>28279605</v>
      </c>
      <c r="D18" s="91">
        <f>SUM(Tabulka2[Požadovaná dotace])</f>
        <v>61105668</v>
      </c>
      <c r="E18" s="91">
        <f>SUM(Tabulka3[Požadovaná dotace])</f>
        <v>3334808</v>
      </c>
      <c r="F18" s="91">
        <f>SUM(Tabulka4[Požadovaná dotace])</f>
        <v>62207994.489999995</v>
      </c>
      <c r="G18" s="91">
        <f>SUM(Tabulka5[Požadovaná dotace])</f>
        <v>39278248</v>
      </c>
    </row>
    <row r="19" spans="1:7" x14ac:dyDescent="0.25">
      <c r="A19" s="86" t="s">
        <v>916</v>
      </c>
      <c r="B19" s="88">
        <f>SUM(C19:G19)</f>
        <v>89349652</v>
      </c>
      <c r="C19" s="89">
        <f>SUM(Tabulka1[Dotace])</f>
        <v>14541958</v>
      </c>
      <c r="D19" s="89">
        <f>SUM(Tabulka2[Dotace])</f>
        <v>42458061</v>
      </c>
      <c r="E19" s="89">
        <f>SUM(Tabulka3[Dotace])</f>
        <v>786258</v>
      </c>
      <c r="F19" s="89">
        <f>SUM(Tabulka4[Dotace])</f>
        <v>22102848</v>
      </c>
      <c r="G19" s="89">
        <f>SUM(Tabulka5[Dotace])</f>
        <v>9460527</v>
      </c>
    </row>
  </sheetData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Okruh 1</vt:lpstr>
      <vt:lpstr>Okruh 2</vt:lpstr>
      <vt:lpstr>Okruh 3</vt:lpstr>
      <vt:lpstr>Okruh 4</vt:lpstr>
      <vt:lpstr>Okruh 5</vt:lpstr>
      <vt:lpstr>Statistika</vt:lpstr>
      <vt:lpstr>'Okruh 1'!Názvy_tisku</vt:lpstr>
      <vt:lpstr>'Okruh 2'!Názvy_tisku</vt:lpstr>
      <vt:lpstr>'Okruh 4'!Názvy_tisku</vt:lpstr>
      <vt:lpstr>'Okruh 5'!Názvy_tisku</vt:lpstr>
      <vt:lpstr>'Okruh 1'!Oblast_tisku</vt:lpstr>
      <vt:lpstr>'Okruh 2'!Oblast_tisku</vt:lpstr>
      <vt:lpstr>'Okruh 3'!Oblast_tisku</vt:lpstr>
      <vt:lpstr>'Okruh 4'!Oblast_tisku</vt:lpstr>
      <vt:lpstr>'Okruh 5'!Oblast_tisku</vt:lpstr>
      <vt:lpstr>Statistika!Oblast_tisku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Vrtišková Monika</dc:creator>
  <cp:lastModifiedBy>Zahradníčková Zuzana</cp:lastModifiedBy>
  <cp:lastPrinted>2022-09-07T13:26:08Z</cp:lastPrinted>
  <dcterms:created xsi:type="dcterms:W3CDTF">2022-08-31T12:26:13Z</dcterms:created>
  <dcterms:modified xsi:type="dcterms:W3CDTF">2022-09-07T14:45:28Z</dcterms:modified>
</cp:coreProperties>
</file>