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NPV14\rdf$\tereza.sieglova\Documents\Divadlo 2024\"/>
    </mc:Choice>
  </mc:AlternateContent>
  <xr:revisionPtr revIDLastSave="0" documentId="13_ncr:1_{94E23540-8DCB-423A-AA4B-561B2CB6C0BD}" xr6:coauthVersionLast="36" xr6:coauthVersionMax="47" xr10:uidLastSave="{00000000-0000-0000-0000-000000000000}"/>
  <bookViews>
    <workbookView xWindow="0" yWindow="0" windowWidth="21570" windowHeight="7560" xr2:uid="{00000000-000D-0000-FFFF-FFFF00000000}"/>
  </bookViews>
  <sheets>
    <sheet name="Divadlo 2024 bodovani" sheetId="11" r:id="rId1"/>
    <sheet name="%Podíl na dotaci" sheetId="18" state="hidden" r:id="rId2"/>
    <sheet name="%Podíl na požadavcích" sheetId="19" state="hidden" r:id="rId3"/>
  </sheets>
  <definedNames>
    <definedName name="_xlnm._FilterDatabase" localSheetId="2" hidden="1">'%Podíl na požadavcích'!$A$3:$O$12</definedName>
    <definedName name="_xlnm._FilterDatabase" localSheetId="0" hidden="1">'Divadlo 2024 bodovani'!$A$2:$Y$22</definedName>
    <definedName name="_xlnm.Print_Area" localSheetId="0">'Divadlo 2024 bodovani'!$A$1:$Y$213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92" i="11" l="1"/>
  <c r="Y181" i="11" l="1"/>
  <c r="Y176" i="11"/>
  <c r="Y170" i="11"/>
  <c r="Y144" i="11"/>
  <c r="Y86" i="11"/>
  <c r="Y76" i="11"/>
  <c r="Y43" i="11"/>
  <c r="Y3" i="11"/>
  <c r="Y205" i="11" s="1"/>
  <c r="L11" i="19" l="1"/>
  <c r="K11" i="19"/>
  <c r="J11" i="19"/>
  <c r="H11" i="19"/>
  <c r="F11" i="19"/>
  <c r="E11" i="19"/>
  <c r="C11" i="19"/>
  <c r="L9" i="19"/>
  <c r="K9" i="19"/>
  <c r="J9" i="19"/>
  <c r="H9" i="19"/>
  <c r="F9" i="19"/>
  <c r="E9" i="19"/>
  <c r="C9" i="19"/>
  <c r="L5" i="19"/>
  <c r="K5" i="19"/>
  <c r="J5" i="19"/>
  <c r="H5" i="19"/>
  <c r="F5" i="19"/>
  <c r="E5" i="19"/>
  <c r="C5" i="19"/>
  <c r="L4" i="19"/>
  <c r="K4" i="19"/>
  <c r="J4" i="19"/>
  <c r="H4" i="19"/>
  <c r="F4" i="19"/>
  <c r="E4" i="19"/>
  <c r="C4" i="19"/>
  <c r="L8" i="19"/>
  <c r="K8" i="19"/>
  <c r="J8" i="19"/>
  <c r="H8" i="19"/>
  <c r="F8" i="19"/>
  <c r="E8" i="19"/>
  <c r="C8" i="19"/>
  <c r="L12" i="19"/>
  <c r="K12" i="19"/>
  <c r="J12" i="19"/>
  <c r="H12" i="19"/>
  <c r="F12" i="19"/>
  <c r="E12" i="19"/>
  <c r="C12" i="19"/>
  <c r="L10" i="19"/>
  <c r="K10" i="19"/>
  <c r="J10" i="19"/>
  <c r="H10" i="19"/>
  <c r="F10" i="19"/>
  <c r="E10" i="19"/>
  <c r="C10" i="19"/>
  <c r="L3" i="19"/>
  <c r="K3" i="19"/>
  <c r="J3" i="19"/>
  <c r="H3" i="19"/>
  <c r="F3" i="19"/>
  <c r="E3" i="19"/>
  <c r="C3" i="19"/>
  <c r="L6" i="19"/>
  <c r="K6" i="19"/>
  <c r="J6" i="19"/>
  <c r="H6" i="19"/>
  <c r="F6" i="19"/>
  <c r="E6" i="19"/>
  <c r="C6" i="19"/>
  <c r="L7" i="19"/>
  <c r="H7" i="19"/>
  <c r="C7" i="19"/>
  <c r="M12" i="19" l="1"/>
  <c r="M4" i="19"/>
  <c r="I6" i="19"/>
  <c r="I11" i="19"/>
  <c r="I10" i="19"/>
  <c r="I3" i="19"/>
  <c r="M6" i="19"/>
  <c r="M8" i="19"/>
  <c r="M10" i="19"/>
  <c r="I9" i="19"/>
  <c r="H13" i="19"/>
  <c r="M3" i="19"/>
  <c r="I5" i="19"/>
  <c r="I4" i="19"/>
  <c r="I8" i="19"/>
  <c r="I12" i="19"/>
  <c r="L15" i="19"/>
  <c r="L13" i="19"/>
  <c r="N7" i="19" s="1"/>
  <c r="H15" i="19"/>
  <c r="C13" i="19"/>
  <c r="D9" i="19" s="1"/>
  <c r="I7" i="19"/>
  <c r="C15" i="19"/>
  <c r="D15" i="19" l="1"/>
  <c r="I13" i="19"/>
  <c r="D3" i="19"/>
  <c r="N15" i="19"/>
  <c r="N3" i="19"/>
  <c r="D8" i="19"/>
  <c r="D12" i="19"/>
  <c r="I14" i="19"/>
  <c r="N8" i="19"/>
  <c r="N6" i="19"/>
  <c r="L14" i="19"/>
  <c r="N10" i="19"/>
  <c r="N9" i="19"/>
  <c r="D6" i="19"/>
  <c r="D10" i="19"/>
  <c r="I15" i="19"/>
  <c r="D11" i="19"/>
  <c r="D7" i="19"/>
  <c r="D4" i="19"/>
  <c r="N5" i="19"/>
  <c r="N4" i="19"/>
  <c r="N12" i="19"/>
  <c r="N11" i="19"/>
  <c r="D5" i="19"/>
  <c r="K7" i="18"/>
  <c r="J7" i="18"/>
  <c r="I7" i="18"/>
  <c r="G7" i="18"/>
  <c r="E7" i="18"/>
  <c r="D7" i="18"/>
  <c r="B7" i="18"/>
  <c r="K12" i="18"/>
  <c r="J12" i="18"/>
  <c r="I12" i="18"/>
  <c r="G12" i="18"/>
  <c r="E12" i="18"/>
  <c r="D12" i="18"/>
  <c r="B12" i="18"/>
  <c r="K6" i="18"/>
  <c r="J6" i="18"/>
  <c r="I6" i="18"/>
  <c r="G6" i="18"/>
  <c r="E6" i="18"/>
  <c r="D6" i="18"/>
  <c r="B6" i="18"/>
  <c r="K11" i="18"/>
  <c r="J11" i="18"/>
  <c r="I11" i="18"/>
  <c r="G11" i="18"/>
  <c r="E11" i="18"/>
  <c r="D11" i="18"/>
  <c r="B11" i="18"/>
  <c r="K8" i="18"/>
  <c r="J8" i="18"/>
  <c r="I8" i="18"/>
  <c r="G8" i="18"/>
  <c r="E8" i="18"/>
  <c r="D8" i="18"/>
  <c r="B8" i="18"/>
  <c r="K3" i="18"/>
  <c r="G3" i="18"/>
  <c r="B3" i="18"/>
  <c r="K4" i="18"/>
  <c r="J4" i="18"/>
  <c r="I4" i="18"/>
  <c r="G4" i="18"/>
  <c r="E4" i="18"/>
  <c r="D4" i="18"/>
  <c r="B4" i="18"/>
  <c r="K10" i="18"/>
  <c r="J10" i="18"/>
  <c r="I10" i="18"/>
  <c r="G10" i="18"/>
  <c r="E10" i="18"/>
  <c r="D10" i="18"/>
  <c r="B10" i="18"/>
  <c r="K9" i="18"/>
  <c r="J9" i="18"/>
  <c r="I9" i="18"/>
  <c r="G9" i="18"/>
  <c r="E9" i="18"/>
  <c r="D9" i="18"/>
  <c r="B9" i="18"/>
  <c r="K5" i="18"/>
  <c r="J5" i="18"/>
  <c r="I5" i="18"/>
  <c r="G5" i="18"/>
  <c r="E5" i="18"/>
  <c r="D5" i="18"/>
  <c r="B5" i="18"/>
  <c r="H8" i="18" l="1"/>
  <c r="H3" i="18"/>
  <c r="L9" i="18"/>
  <c r="J15" i="18"/>
  <c r="L8" i="18"/>
  <c r="H9" i="18"/>
  <c r="H7" i="18"/>
  <c r="D15" i="18"/>
  <c r="H4" i="18"/>
  <c r="I15" i="18"/>
  <c r="H12" i="18"/>
  <c r="H6" i="18"/>
  <c r="L5" i="18"/>
  <c r="H11" i="18"/>
  <c r="E15" i="18"/>
  <c r="L7" i="18"/>
  <c r="B15" i="18"/>
  <c r="L6" i="18"/>
  <c r="K13" i="18"/>
  <c r="M5" i="18" s="1"/>
  <c r="G15" i="18"/>
  <c r="H15" i="18" s="1"/>
  <c r="L4" i="18"/>
  <c r="B13" i="18"/>
  <c r="C12" i="18" s="1"/>
  <c r="H5" i="18"/>
  <c r="H10" i="18"/>
  <c r="G13" i="18"/>
  <c r="K15" i="18"/>
  <c r="M7" i="18" l="1"/>
  <c r="M3" i="18"/>
  <c r="M4" i="18"/>
  <c r="K14" i="18"/>
  <c r="M8" i="18"/>
  <c r="M10" i="18"/>
  <c r="M9" i="18"/>
  <c r="M12" i="18"/>
  <c r="C8" i="18"/>
  <c r="M15" i="18"/>
  <c r="L15" i="18"/>
  <c r="M11" i="18"/>
  <c r="H14" i="18"/>
  <c r="C15" i="18"/>
  <c r="C10" i="18"/>
  <c r="C5" i="18"/>
  <c r="C3" i="18"/>
  <c r="C9" i="18"/>
  <c r="M6" i="18"/>
  <c r="C6" i="18"/>
  <c r="C11" i="18"/>
  <c r="H13" i="18"/>
  <c r="C4" i="18"/>
  <c r="C7" i="18"/>
  <c r="G195" i="11" l="1"/>
  <c r="F195" i="11"/>
  <c r="F156" i="11"/>
  <c r="F205" i="11" s="1"/>
  <c r="G156" i="11"/>
  <c r="G205" i="11" l="1"/>
  <c r="K7" i="19"/>
  <c r="F7" i="19"/>
  <c r="E3" i="18"/>
  <c r="J3" i="18"/>
  <c r="J7" i="19"/>
  <c r="E7" i="19"/>
  <c r="I3" i="18"/>
  <c r="I13" i="18" s="1"/>
  <c r="D3" i="18"/>
  <c r="D13" i="18" s="1"/>
  <c r="J15" i="19" l="1"/>
  <c r="J13" i="19"/>
  <c r="J13" i="18"/>
  <c r="L3" i="18"/>
  <c r="E13" i="18"/>
  <c r="F3" i="18" s="1"/>
  <c r="F13" i="19"/>
  <c r="G7" i="19" s="1"/>
  <c r="F15" i="19"/>
  <c r="G15" i="19" s="1"/>
  <c r="E13" i="19"/>
  <c r="E15" i="19"/>
  <c r="K15" i="19"/>
  <c r="M15" i="19" s="1"/>
  <c r="K13" i="19"/>
  <c r="M7" i="19"/>
  <c r="G10" i="19" l="1"/>
  <c r="G5" i="19"/>
  <c r="G4" i="19"/>
  <c r="G9" i="19"/>
  <c r="G6" i="19"/>
  <c r="G12" i="19"/>
  <c r="G11" i="19"/>
  <c r="G8" i="19"/>
  <c r="G3" i="19"/>
  <c r="F10" i="18"/>
  <c r="F12" i="18"/>
  <c r="F15" i="18"/>
  <c r="F6" i="18"/>
  <c r="F4" i="18"/>
  <c r="F8" i="18"/>
  <c r="F7" i="18"/>
  <c r="F11" i="18"/>
  <c r="F5" i="18"/>
  <c r="F9" i="18"/>
</calcChain>
</file>

<file path=xl/sharedStrings.xml><?xml version="1.0" encoding="utf-8"?>
<sst xmlns="http://schemas.openxmlformats.org/spreadsheetml/2006/main" count="1233" uniqueCount="779">
  <si>
    <t>Okruh</t>
  </si>
  <si>
    <t>Číslo žádosti</t>
  </si>
  <si>
    <t>Žadatel - název</t>
  </si>
  <si>
    <t>Název žádosti</t>
  </si>
  <si>
    <t>Právní forma</t>
  </si>
  <si>
    <t>IČ</t>
  </si>
  <si>
    <t>Celkové výdaje</t>
  </si>
  <si>
    <t>Požadovaná dotace</t>
  </si>
  <si>
    <t>ZR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</si>
  <si>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</si>
  <si>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</si>
  <si>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</si>
  <si>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</si>
  <si>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</si>
  <si>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</si>
  <si>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</si>
  <si>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</si>
  <si>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</si>
  <si>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</si>
  <si>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</si>
  <si>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</si>
  <si>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</si>
  <si>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</si>
  <si>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</si>
  <si>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Dotace 2024</t>
  </si>
  <si>
    <t>Body</t>
  </si>
  <si>
    <t>1. Festival, přehlídka</t>
  </si>
  <si>
    <t>MK-PD-24-00023</t>
  </si>
  <si>
    <t>Nová síť z.s.</t>
  </si>
  <si>
    <t>Malá inventura 2024</t>
  </si>
  <si>
    <t>26679621</t>
  </si>
  <si>
    <t>A</t>
  </si>
  <si>
    <t>MK-PD-24-00009</t>
  </si>
  <si>
    <t>Divadlo ALFA, příspěvková organizace</t>
  </si>
  <si>
    <t>Mezinárodní festival loutkového a alternativního divadla Skupova Plzeň 2024</t>
  </si>
  <si>
    <t>00250937</t>
  </si>
  <si>
    <t>B</t>
  </si>
  <si>
    <t>MK-PD-24-00048</t>
  </si>
  <si>
    <t>Divadlo X10 z. s.</t>
  </si>
  <si>
    <t>Divadelní festival Kutná Hora 2024</t>
  </si>
  <si>
    <t>01420917</t>
  </si>
  <si>
    <t>MK-PD-24-00050</t>
  </si>
  <si>
    <t>Dream Factory Ostrava, z. s.</t>
  </si>
  <si>
    <t>16. ročník Dream Factory Ostrava 2024</t>
  </si>
  <si>
    <t>22710701</t>
  </si>
  <si>
    <t>A-</t>
  </si>
  <si>
    <t>MK-PD-24-00146</t>
  </si>
  <si>
    <t>Studio Damúza, o.p.s.</t>
  </si>
  <si>
    <t>KUK 2024</t>
  </si>
  <si>
    <t>70099715</t>
  </si>
  <si>
    <t>MK-PD-24-00122</t>
  </si>
  <si>
    <t>Příští vlna z. s.</t>
  </si>
  <si>
    <t>…příští vlna/next wave… 2024</t>
  </si>
  <si>
    <t>26664666</t>
  </si>
  <si>
    <t>MK-PD-24-00038</t>
  </si>
  <si>
    <t>Divadlo v Dlouhé</t>
  </si>
  <si>
    <t>Festival 13+, 15. ročník</t>
  </si>
  <si>
    <t>00064343</t>
  </si>
  <si>
    <t>MK-PD-24-00006</t>
  </si>
  <si>
    <t>Spolek pro vydávání časopisu Loutkář</t>
  </si>
  <si>
    <t>XXXIV. přelet nad loutkářským hnízdem</t>
  </si>
  <si>
    <t>67363741</t>
  </si>
  <si>
    <t>MK-PD-24-00034</t>
  </si>
  <si>
    <t>KULT, spolek</t>
  </si>
  <si>
    <t>KULT 27</t>
  </si>
  <si>
    <t>26602598</t>
  </si>
  <si>
    <t>MK-PD-24-00134</t>
  </si>
  <si>
    <t>VyšeHrátky 2024</t>
  </si>
  <si>
    <t>MK-PD-24-00148</t>
  </si>
  <si>
    <t>Johan, zapsaný ústav</t>
  </si>
  <si>
    <t>Nastevřeno 2024</t>
  </si>
  <si>
    <t>68783001</t>
  </si>
  <si>
    <t>MK-PD-24-00159</t>
  </si>
  <si>
    <t>DIVADLO BRATŘÍ FORMANŮ</t>
  </si>
  <si>
    <t>Festival Divadla bratří Formanů ARENA 2024</t>
  </si>
  <si>
    <t>69347425</t>
  </si>
  <si>
    <t>MK-PD-24-00041</t>
  </si>
  <si>
    <t>Janáčkova akademie múzických umění</t>
  </si>
  <si>
    <t>Mezinárodní festival divadelních škol SETKÁNÍ/ENCOUNTER 2024</t>
  </si>
  <si>
    <t>62156462</t>
  </si>
  <si>
    <t>MK-PD-24-00037</t>
  </si>
  <si>
    <t>Dítě v Dlouhé, 26. ročník</t>
  </si>
  <si>
    <t>MK-PD-24-00035</t>
  </si>
  <si>
    <t>ArtProm s.r.o.</t>
  </si>
  <si>
    <t>Za dveřmi - Pražský festival pouličního divadla, 16.ročník</t>
  </si>
  <si>
    <t>24174505</t>
  </si>
  <si>
    <t>MK-PD-24-00107</t>
  </si>
  <si>
    <t>Městské divadlo Zlín, příspěvková organizace</t>
  </si>
  <si>
    <t>28. mezinárodní divadelní festival Setkání 2024 Stretnutie</t>
  </si>
  <si>
    <t>00094838</t>
  </si>
  <si>
    <t>MK-PD-24-00130</t>
  </si>
  <si>
    <t>Kávéeska, příspěvková organizace</t>
  </si>
  <si>
    <t>Polárkový dort 2024</t>
  </si>
  <si>
    <t>00101508</t>
  </si>
  <si>
    <t>MK-PD-24-00004</t>
  </si>
  <si>
    <t>Komba, z.s.</t>
  </si>
  <si>
    <t>Nad Prahou půlměsíc - 16. ročník festivalu kultur Blízkého východu</t>
  </si>
  <si>
    <t>27043851</t>
  </si>
  <si>
    <t>MK-PD-24-00003</t>
  </si>
  <si>
    <t>20. ročník festivalu Tvůrčí Afrika aneb Všichni jsme Afričani</t>
  </si>
  <si>
    <t>MK-PD-24-00117</t>
  </si>
  <si>
    <t>Člověk na hranici, z.s.</t>
  </si>
  <si>
    <t>33. Mezinárodní divadelní festival BEZ HRANIC/BEZ GRANIC</t>
  </si>
  <si>
    <t>68149760</t>
  </si>
  <si>
    <t>MK-PD-24-00160</t>
  </si>
  <si>
    <t>Archa - Centrum dokumentárního divadla, z.ú.</t>
  </si>
  <si>
    <t>Festival Akcent</t>
  </si>
  <si>
    <t>19391285</t>
  </si>
  <si>
    <t>MK-PD-24-00015</t>
  </si>
  <si>
    <t>Akademie múzických umění v Praze</t>
  </si>
  <si>
    <t>Zlomvaz 2024</t>
  </si>
  <si>
    <t>61384984</t>
  </si>
  <si>
    <t>MK-PD-24-00118</t>
  </si>
  <si>
    <t>Národní divadlo moravskoslezské, příspěvková organizace</t>
  </si>
  <si>
    <t>OST-RA-VAR 2024</t>
  </si>
  <si>
    <t>00100528</t>
  </si>
  <si>
    <t>MK-PD-24-00086</t>
  </si>
  <si>
    <t>Prague Fringe s.r.o.</t>
  </si>
  <si>
    <t>Prague Fringe Festival 2024</t>
  </si>
  <si>
    <t>26511550</t>
  </si>
  <si>
    <t>MK-PD-24-00112</t>
  </si>
  <si>
    <t>Divadlo Láska z.s.</t>
  </si>
  <si>
    <t>Slava Teatru - Festival ukrajinského divadla v Praze</t>
  </si>
  <si>
    <t>19567928</t>
  </si>
  <si>
    <t>MK-PD-24-00010</t>
  </si>
  <si>
    <t>Městské divadlo Brno, příspěvková organizace</t>
  </si>
  <si>
    <t>Dokořán pro hudební divadlo</t>
  </si>
  <si>
    <t>00101397</t>
  </si>
  <si>
    <t>MK-PD-24-00114</t>
  </si>
  <si>
    <t>ART Prometheus, zapsaný spolek</t>
  </si>
  <si>
    <t>Letní festival divadla a nového cirkusu ve Vyšším Brodu</t>
  </si>
  <si>
    <t>26529866</t>
  </si>
  <si>
    <t>MK-PD-24-00120</t>
  </si>
  <si>
    <t>DOC.DREAM services s.r.o.</t>
  </si>
  <si>
    <t>Dok.divadlo na MFDF Ji.hlava 2024</t>
  </si>
  <si>
    <t>05386551</t>
  </si>
  <si>
    <t>MK-PD-24-00131</t>
  </si>
  <si>
    <t>PaNaMo</t>
  </si>
  <si>
    <t>Můj život s válkou v zádech (13. ročník festivalu Můj život s...)</t>
  </si>
  <si>
    <t>26985641</t>
  </si>
  <si>
    <t>MK-PD-24-00188</t>
  </si>
  <si>
    <t>Divadlo Marianny Arzumanové, z. s.</t>
  </si>
  <si>
    <t>Letní Grébovka s Divadlem MA 2024</t>
  </si>
  <si>
    <t>03751392</t>
  </si>
  <si>
    <t>MK-PD-24-00059</t>
  </si>
  <si>
    <t>Divadelní Luhačovice, z.s.</t>
  </si>
  <si>
    <t>Divadelní Luhačovice 2024</t>
  </si>
  <si>
    <t>27023036</t>
  </si>
  <si>
    <t>MK-PD-24-00032</t>
  </si>
  <si>
    <t>Kultura Rychnov nad Kněžnou, s.r.o.</t>
  </si>
  <si>
    <t>Poláčkovo léto 2024 - 29. ročník</t>
  </si>
  <si>
    <t>27475689</t>
  </si>
  <si>
    <t>MK-PD-24-00167</t>
  </si>
  <si>
    <t>ODD!SPOT, z. s.</t>
  </si>
  <si>
    <t>REPETE FEST 2024 - divadelní program v rámci festivalu</t>
  </si>
  <si>
    <t>10866752</t>
  </si>
  <si>
    <t>MK-PD-24-00172</t>
  </si>
  <si>
    <t>Modragon, z. s.</t>
  </si>
  <si>
    <t>Nový Cirkus Nový Svět</t>
  </si>
  <si>
    <t>09537091</t>
  </si>
  <si>
    <t>MK-PD-24-00018</t>
  </si>
  <si>
    <t>Východočeské divadlo Pardubice</t>
  </si>
  <si>
    <t>GRAND Festival smíchu, 24. ročník</t>
  </si>
  <si>
    <t>00088358</t>
  </si>
  <si>
    <t>MK-PD-24-00025</t>
  </si>
  <si>
    <t>Divadlo v Řeznické, o.p.s.</t>
  </si>
  <si>
    <t>Týden americko českých vztahů</t>
  </si>
  <si>
    <t>28190602</t>
  </si>
  <si>
    <t>MK-PD-24-00115</t>
  </si>
  <si>
    <t>Vyšší odborná škola herecká s.r.o.</t>
  </si>
  <si>
    <t>DebutFest 2024</t>
  </si>
  <si>
    <t>25605593</t>
  </si>
  <si>
    <t>MK-PD-24-00028</t>
  </si>
  <si>
    <t>Akce na Landeku z.s.</t>
  </si>
  <si>
    <t>Divadelní hvězdy nad Ostravou 2024</t>
  </si>
  <si>
    <t>08668507</t>
  </si>
  <si>
    <t>C</t>
  </si>
  <si>
    <t>2. Nový inscenační projekt</t>
  </si>
  <si>
    <t>MK-PD-24-00168</t>
  </si>
  <si>
    <t>Musaši Entertainment Company z. s.</t>
  </si>
  <si>
    <t>Esej o světle (pracovní název)</t>
  </si>
  <si>
    <t>19298838</t>
  </si>
  <si>
    <t>MK-PD-24-00020</t>
  </si>
  <si>
    <t>Divadelní společnost Petra Bezruče s.r.o.</t>
  </si>
  <si>
    <t>Marie Stuartovna</t>
  </si>
  <si>
    <t>25382276</t>
  </si>
  <si>
    <t>MK-PD-24-00092</t>
  </si>
  <si>
    <t>Kolonie, z.s.</t>
  </si>
  <si>
    <t>Endemité: příběhy mizení</t>
  </si>
  <si>
    <t>22714758</t>
  </si>
  <si>
    <t>MK-PD-24-00056</t>
  </si>
  <si>
    <t>Ptačí sněm</t>
  </si>
  <si>
    <t>MK-PD-24-00030</t>
  </si>
  <si>
    <t>Spolek MEZERY</t>
  </si>
  <si>
    <t>Ladislav Hlad (scénický dokument)</t>
  </si>
  <si>
    <t>68983344</t>
  </si>
  <si>
    <t>MK-PD-24-00141</t>
  </si>
  <si>
    <t>Rothermel Emil MgA.</t>
  </si>
  <si>
    <t>Katz und Mauss</t>
  </si>
  <si>
    <t>06093582</t>
  </si>
  <si>
    <t>MK-PD-24-00132</t>
  </si>
  <si>
    <t>Kam zítra? (1. ročník projektu Plzeňská verze imerze)</t>
  </si>
  <si>
    <t>MK-PD-24-00095</t>
  </si>
  <si>
    <t>Agentura pro rozvoj Broumovska, z.ú.</t>
  </si>
  <si>
    <t>DOBRÉ DÍLO. Bouška - Opasek - Kryl</t>
  </si>
  <si>
    <t>26652021</t>
  </si>
  <si>
    <t>MK-PD-24-00113</t>
  </si>
  <si>
    <t>CO ČUMIŠ</t>
  </si>
  <si>
    <t>CO ČUMIŠ IV Macešky</t>
  </si>
  <si>
    <t>08230587</t>
  </si>
  <si>
    <t xml:space="preserve">                                                                                                         </t>
  </si>
  <si>
    <t>MK-PD-24-00150</t>
  </si>
  <si>
    <t>MEETING BRNO, z.s.</t>
  </si>
  <si>
    <t>Edvard Beneš účtující</t>
  </si>
  <si>
    <t>04680740</t>
  </si>
  <si>
    <t>MK-PD-24-00021</t>
  </si>
  <si>
    <t>Ženitba</t>
  </si>
  <si>
    <t>MK-PD-24-00154</t>
  </si>
  <si>
    <t>GoldenRush z.s.</t>
  </si>
  <si>
    <t>Miss RODEO</t>
  </si>
  <si>
    <t>06903797</t>
  </si>
  <si>
    <t>D</t>
  </si>
  <si>
    <t>MK-PD-24-00098</t>
  </si>
  <si>
    <t>Rekultur z.s.</t>
  </si>
  <si>
    <t>Vznik a uvádění česko-slovinské autorské inscenace s pracovním názvem Larvy.</t>
  </si>
  <si>
    <t>03519490</t>
  </si>
  <si>
    <t>MK-PD-24-00058</t>
  </si>
  <si>
    <t>Laguna Resort z.s.</t>
  </si>
  <si>
    <t>Naše kůže dýchá stejný vzduch</t>
  </si>
  <si>
    <t>17613302</t>
  </si>
  <si>
    <t>MK-PD-24-00101</t>
  </si>
  <si>
    <t>A vybuchla Setuza</t>
  </si>
  <si>
    <t>MK-PD-24-00180</t>
  </si>
  <si>
    <t>Teď nádech a leť z. s.</t>
  </si>
  <si>
    <t>Život už se nezdál být těžký. A byl krásný.</t>
  </si>
  <si>
    <t>17509998</t>
  </si>
  <si>
    <t>MK-PD-24-00075</t>
  </si>
  <si>
    <t>jednou z. s.</t>
  </si>
  <si>
    <t>DO NĚMOTY</t>
  </si>
  <si>
    <t>11733012</t>
  </si>
  <si>
    <t>MK-PD-24-00046</t>
  </si>
  <si>
    <t xml:space="preserve">Steinmasslová Miloslava </t>
  </si>
  <si>
    <t>Toyen - Všechny barvy samoty</t>
  </si>
  <si>
    <t>19350619</t>
  </si>
  <si>
    <t>MK-PD-24-00138</t>
  </si>
  <si>
    <t xml:space="preserve">Nachtigallová Renée </t>
  </si>
  <si>
    <t>Opera v Šárce 2024 - B. Smetana -Tajemství</t>
  </si>
  <si>
    <t>41765958</t>
  </si>
  <si>
    <t>MK-PD-24-00054</t>
  </si>
  <si>
    <t>Divadlo DIP, z.s.</t>
  </si>
  <si>
    <t>Autoteatro - vysokoškolství</t>
  </si>
  <si>
    <t>11705477</t>
  </si>
  <si>
    <t>MK-PD-24-00174</t>
  </si>
  <si>
    <t>CO2 kolektiv, z. s.</t>
  </si>
  <si>
    <t>Climate Stations 2</t>
  </si>
  <si>
    <t>17566185</t>
  </si>
  <si>
    <t>MK-PD-24-00125</t>
  </si>
  <si>
    <t>POST BELLUM, z. ú.</t>
  </si>
  <si>
    <t>Sigi</t>
  </si>
  <si>
    <t>26548526</t>
  </si>
  <si>
    <t>MK-PD-24-00106</t>
  </si>
  <si>
    <t>Lidi z. s.</t>
  </si>
  <si>
    <t>1000ŽEN</t>
  </si>
  <si>
    <t>09807748</t>
  </si>
  <si>
    <t>MK-PD-24-00143</t>
  </si>
  <si>
    <t>Přehlídka krutosti</t>
  </si>
  <si>
    <t>MK-PD-24-00184</t>
  </si>
  <si>
    <t>Divadelní spolek OUKEJ</t>
  </si>
  <si>
    <t>Divadelní inscenace Zločin v šantánu - bez bariér</t>
  </si>
  <si>
    <t>05777640</t>
  </si>
  <si>
    <t>MK-PD-24-00176</t>
  </si>
  <si>
    <t>Kristova nevěsta</t>
  </si>
  <si>
    <t>MK-PD-24-00147</t>
  </si>
  <si>
    <t xml:space="preserve">Jain Nitish MgA. </t>
  </si>
  <si>
    <t>Kolébka, útržky</t>
  </si>
  <si>
    <t>19219113</t>
  </si>
  <si>
    <t>MK-PD-24-00033</t>
  </si>
  <si>
    <t>Križková Nikola</t>
  </si>
  <si>
    <t>YOU´re Here</t>
  </si>
  <si>
    <t>14161788</t>
  </si>
  <si>
    <t>MK-PD-24-00072</t>
  </si>
  <si>
    <t>ArtWay, z.s.</t>
  </si>
  <si>
    <t>Inscenace Franz Kafka: Proces</t>
  </si>
  <si>
    <t>02439379</t>
  </si>
  <si>
    <t>MK-PD-24-00040</t>
  </si>
  <si>
    <t>Bez Zábradlí, z.ú.</t>
  </si>
  <si>
    <t>Nastudování inscenace Koza aneb Kdo je Sylvie? a její provozování v roce 2024</t>
  </si>
  <si>
    <t>65401298</t>
  </si>
  <si>
    <t>MK-PD-24-00142</t>
  </si>
  <si>
    <t>Divadlo RockOpera s.r.o.</t>
  </si>
  <si>
    <t>Boj o moc</t>
  </si>
  <si>
    <t>11715189</t>
  </si>
  <si>
    <t>3. Provozování inscenačního projektu</t>
  </si>
  <si>
    <t>MK-PD-24-00024</t>
  </si>
  <si>
    <t xml:space="preserve">Gottwald Jakub </t>
  </si>
  <si>
    <t>K Prameni</t>
  </si>
  <si>
    <t>08067180</t>
  </si>
  <si>
    <t>MK-PD-24-00136</t>
  </si>
  <si>
    <t>artodo z. s.</t>
  </si>
  <si>
    <t>Ana Pego</t>
  </si>
  <si>
    <t>01699814</t>
  </si>
  <si>
    <t>MK-PD-24-00089</t>
  </si>
  <si>
    <t>Veselé chvíle, z.s.</t>
  </si>
  <si>
    <t>Triomphez</t>
  </si>
  <si>
    <t>17931673</t>
  </si>
  <si>
    <t>MK-PD-24-00065</t>
  </si>
  <si>
    <t>Run OpeRun, z. s.</t>
  </si>
  <si>
    <t>RUN OPERUN - Operní klystýr 2024</t>
  </si>
  <si>
    <t>05843545</t>
  </si>
  <si>
    <t>MK-PD-24-00066</t>
  </si>
  <si>
    <t>RUN OPERUN - OPERAVE 2024</t>
  </si>
  <si>
    <t>MK-PD-24-00151</t>
  </si>
  <si>
    <t>Dnes to rozdělíme</t>
  </si>
  <si>
    <t>MK-PD-24-00139</t>
  </si>
  <si>
    <t>Divadlo Verze s.r.o.</t>
  </si>
  <si>
    <t>Rozptýlení/ Barcarole</t>
  </si>
  <si>
    <t>06653383</t>
  </si>
  <si>
    <t>MK-PD-24-00153</t>
  </si>
  <si>
    <t>Pohyb a Klid, Tancem Integrace reprízy</t>
  </si>
  <si>
    <t>4. Celoroční inscenační činnost tvůrčího subjektu</t>
  </si>
  <si>
    <t>MK-PD-24-00071</t>
  </si>
  <si>
    <t>Projekt Pomezí z.s.</t>
  </si>
  <si>
    <t>Celoroční činnost uskupení Pomezí 2024</t>
  </si>
  <si>
    <t>04831497</t>
  </si>
  <si>
    <t>MK-PD-24-00057</t>
  </si>
  <si>
    <t>Geisslers Hofcomoedianten z.s.</t>
  </si>
  <si>
    <t>Celoroční inscenační činnost souboru Geisslers Hofcomoedianten</t>
  </si>
  <si>
    <t>22864181</t>
  </si>
  <si>
    <t>MK-PD-24-00135</t>
  </si>
  <si>
    <t>Buchty a loutky</t>
  </si>
  <si>
    <t>Celoroční činnost divadla Buchty a loutky v roce 2024</t>
  </si>
  <si>
    <t>63111772</t>
  </si>
  <si>
    <t>MK-PD-24-00045</t>
  </si>
  <si>
    <t>SixHouses z.s.</t>
  </si>
  <si>
    <t>Jan Mocek: Celoroční činnost 2024</t>
  </si>
  <si>
    <t>04913671</t>
  </si>
  <si>
    <t>MK-PD-24-00078</t>
  </si>
  <si>
    <t>Cirk La Putyka, o.p.s.</t>
  </si>
  <si>
    <t>Cirk La Putyka 2024</t>
  </si>
  <si>
    <t>28968468</t>
  </si>
  <si>
    <t>MK-PD-24-00051</t>
  </si>
  <si>
    <t>Ensemble Opera Diversa, z.s.</t>
  </si>
  <si>
    <t>Divadlo Diversa</t>
  </si>
  <si>
    <t>27015271</t>
  </si>
  <si>
    <t>MK-PD-24-00017</t>
  </si>
  <si>
    <t>Divadlo Continuo, z.s.</t>
  </si>
  <si>
    <t>Divadlo Continuo - Sezona 2024</t>
  </si>
  <si>
    <t>42410932</t>
  </si>
  <si>
    <t>MK-PD-24-00005</t>
  </si>
  <si>
    <t>Divadlo LETÍ, z.s.</t>
  </si>
  <si>
    <t>Divadlo LETÍ 2024</t>
  </si>
  <si>
    <t>27009858</t>
  </si>
  <si>
    <t>MK-PD-24-00093</t>
  </si>
  <si>
    <t>MeetFactory o.p.s.</t>
  </si>
  <si>
    <t>Divadelní dramaturgie MeetFactory 2024</t>
  </si>
  <si>
    <t>26466708</t>
  </si>
  <si>
    <t>MK-PD-24-00062</t>
  </si>
  <si>
    <t>D´EPOG, z.s.</t>
  </si>
  <si>
    <t>Celoroční činnost souboru D'epog v roce 2024</t>
  </si>
  <si>
    <t>22838864</t>
  </si>
  <si>
    <t>MK-PD-24-00121</t>
  </si>
  <si>
    <t>8lidí, z.s.</t>
  </si>
  <si>
    <t>Celoroční činnost tvůrčí skupiny 8lidí v roce 2024</t>
  </si>
  <si>
    <t>08097500</t>
  </si>
  <si>
    <t>MK-PD-24-00170</t>
  </si>
  <si>
    <t>Vosto5, z.s.</t>
  </si>
  <si>
    <t>Divadlo Vosto5 - celoroční činnost 2024</t>
  </si>
  <si>
    <t>66000408</t>
  </si>
  <si>
    <t>MK-PD-24-00105</t>
  </si>
  <si>
    <t>Divadlo D21 z.s.</t>
  </si>
  <si>
    <t>Činnost Divadla D21 v roce 2024</t>
  </si>
  <si>
    <t>26639050</t>
  </si>
  <si>
    <t>MK-PD-24-00077</t>
  </si>
  <si>
    <t>Divadlo b, spolek</t>
  </si>
  <si>
    <t>Umělecká a tvůrčí činnost Divadla b v roce 2024</t>
  </si>
  <si>
    <t>05727375</t>
  </si>
  <si>
    <t>MK-PD-24-00133</t>
  </si>
  <si>
    <t>Divadlo Feste, zapsaný spolek</t>
  </si>
  <si>
    <t>Činnost Divadla Feste v roce 2024</t>
  </si>
  <si>
    <t>22856994</t>
  </si>
  <si>
    <t>MK-PD-24-00162</t>
  </si>
  <si>
    <t>DW7, o.p.s.</t>
  </si>
  <si>
    <t>Divadlo na cucky 2024</t>
  </si>
  <si>
    <t>27025624</t>
  </si>
  <si>
    <t>MK-PD-24-00127</t>
  </si>
  <si>
    <t>Ensemble Damian z.s.</t>
  </si>
  <si>
    <t>Celoroční inscenační činnost Ensemblu Damian 2024</t>
  </si>
  <si>
    <t>22858555</t>
  </si>
  <si>
    <t>MK-PD-24-00100</t>
  </si>
  <si>
    <t>Lachende Bestien z.s.</t>
  </si>
  <si>
    <t>Celoroční činnost Lachende Bestien 2024</t>
  </si>
  <si>
    <t>04364244</t>
  </si>
  <si>
    <t>MK-PD-24-00103</t>
  </si>
  <si>
    <t>Divadelní spolek FRAS</t>
  </si>
  <si>
    <t>Celoroční činnost Divadelního spolku FRAS z.s. v roce 2024</t>
  </si>
  <si>
    <t>17866405</t>
  </si>
  <si>
    <t>MK-PD-24-00152</t>
  </si>
  <si>
    <t>DEPRESIVNÍ DĚTI TOUŽÍ PO PENĚZÍCH, zapsaný spolek</t>
  </si>
  <si>
    <t>DEPRESIVNÍ DĚTI TOUŽÍ PO PENĚZÍCH 2024</t>
  </si>
  <si>
    <t>70803391</t>
  </si>
  <si>
    <t>MK-PD-24-00013</t>
  </si>
  <si>
    <t>Studio Hrdinů z.s.</t>
  </si>
  <si>
    <t>Studio Hrdinů 2024</t>
  </si>
  <si>
    <t>22876618</t>
  </si>
  <si>
    <t>MK-PD-24-00088</t>
  </si>
  <si>
    <t>Loutky bez hranic, z.s.</t>
  </si>
  <si>
    <t>Umělecká a vzdělávací činnost spolku Loutky bez hranic v roce 2024</t>
  </si>
  <si>
    <t>27013081</t>
  </si>
  <si>
    <t>MK-PD-24-00149</t>
  </si>
  <si>
    <t>Jedl z.s.</t>
  </si>
  <si>
    <t>JEDL celoroční činnost 2024</t>
  </si>
  <si>
    <t>22768149</t>
  </si>
  <si>
    <t>MK-PD-24-00069</t>
  </si>
  <si>
    <t>Wariot Ideal z.s.</t>
  </si>
  <si>
    <t>Wariot Ideal 2024</t>
  </si>
  <si>
    <t>22833803</t>
  </si>
  <si>
    <t>MK-PD-24-00102</t>
  </si>
  <si>
    <t>BodyVoiceBand, z.s.</t>
  </si>
  <si>
    <t>BodyVoiceBand - celoroční činnost v roce 2024</t>
  </si>
  <si>
    <t>01348311</t>
  </si>
  <si>
    <t>MK-PD-24-00109</t>
  </si>
  <si>
    <t>Umělecký soubor Tygr v tísni p.s.</t>
  </si>
  <si>
    <t>Celoroční činnost uměleckého souboru Tygr v tísni</t>
  </si>
  <si>
    <t>Pobočný spolek</t>
  </si>
  <si>
    <t>02030535</t>
  </si>
  <si>
    <t>MK-PD-24-00140</t>
  </si>
  <si>
    <t>bazmek entertainment, z. s.</t>
  </si>
  <si>
    <t>Celoroční činnost uměleckého uskupení bazmek entertainment v roce 2024</t>
  </si>
  <si>
    <t>09265121</t>
  </si>
  <si>
    <t>MK-PD-24-00183</t>
  </si>
  <si>
    <t>di.pole, z.s.</t>
  </si>
  <si>
    <t>di.pole 2024 - celoroční činnost</t>
  </si>
  <si>
    <t>09663525</t>
  </si>
  <si>
    <t>MK-PD-24-00179</t>
  </si>
  <si>
    <t>Kolektiv Nesladim, z.s.</t>
  </si>
  <si>
    <t>Celoroční činnost Kolektivu Nesladim</t>
  </si>
  <si>
    <t>09469702</t>
  </si>
  <si>
    <t>MK-PD-24-00165</t>
  </si>
  <si>
    <t>Divadlo Neslyším</t>
  </si>
  <si>
    <t>Celoroční provoz Divadla Neslyším</t>
  </si>
  <si>
    <t>26607948</t>
  </si>
  <si>
    <t>MK-PD-24-00008</t>
  </si>
  <si>
    <t>Zapětdvanáct, z.s.</t>
  </si>
  <si>
    <t>Celoroční inscenační činnost souboru 11:55</t>
  </si>
  <si>
    <t>04234553</t>
  </si>
  <si>
    <t>MK-PD-24-00002</t>
  </si>
  <si>
    <t>Cabaret Calembour, o.p.s.</t>
  </si>
  <si>
    <t>Cabaret Calembour 2024</t>
  </si>
  <si>
    <t>26565242</t>
  </si>
  <si>
    <t>MK-PD-24-00111</t>
  </si>
  <si>
    <t>SPOLEK KAŠPAR</t>
  </si>
  <si>
    <t>Kašpar 2024 - doma pod širým nebem, na prknech i v éteru!</t>
  </si>
  <si>
    <t>00549592</t>
  </si>
  <si>
    <t>MK-PD-24-00096</t>
  </si>
  <si>
    <t>Spolek ufftenživot</t>
  </si>
  <si>
    <t>Celoroční činnost ufftenživot v roce 2024</t>
  </si>
  <si>
    <t>04382536</t>
  </si>
  <si>
    <t>MK-PD-24-00042</t>
  </si>
  <si>
    <t>Divadlo Aldente, z.s.</t>
  </si>
  <si>
    <t>Divadlo Actor-specific</t>
  </si>
  <si>
    <t>22819380</t>
  </si>
  <si>
    <t>MK-PD-24-00026</t>
  </si>
  <si>
    <t>"Asociace MLOK, z. s."</t>
  </si>
  <si>
    <t>1. Malé deníky velkých věcí (trilogie)</t>
  </si>
  <si>
    <t>26670500</t>
  </si>
  <si>
    <t>MK-PD-24-00137</t>
  </si>
  <si>
    <t>Divadlo Líšeň z. s.</t>
  </si>
  <si>
    <t>Inscenační činnost Divadla Líšeň</t>
  </si>
  <si>
    <t>69649197</t>
  </si>
  <si>
    <t>MK-PD-24-00164</t>
  </si>
  <si>
    <t>Chemické divadlo, z.s.</t>
  </si>
  <si>
    <t>Celoroční činnost Chemického divadla 2024</t>
  </si>
  <si>
    <t>02504057</t>
  </si>
  <si>
    <t>MK-PD-24-00099</t>
  </si>
  <si>
    <t>MASOPUST, o.p.s.</t>
  </si>
  <si>
    <t>Masopust 2024</t>
  </si>
  <si>
    <t>24772399</t>
  </si>
  <si>
    <t>MK-PD-24-00087</t>
  </si>
  <si>
    <t>Divadlo kjógen z. s.</t>
  </si>
  <si>
    <t>Činnost Divadla kjógen v roce 2024</t>
  </si>
  <si>
    <t>26996154</t>
  </si>
  <si>
    <t>MK-PD-24-00108</t>
  </si>
  <si>
    <t>Averze, z.s.</t>
  </si>
  <si>
    <t>Celoroční činnost performativní platformy Averze_ 2024</t>
  </si>
  <si>
    <t>09426205</t>
  </si>
  <si>
    <t>MK-PD-24-00166</t>
  </si>
  <si>
    <t>Divadlo 3+kk, z.s.</t>
  </si>
  <si>
    <t>Celoroční činnost Divadla 3+kk</t>
  </si>
  <si>
    <t>09537279</t>
  </si>
  <si>
    <t>MK-PD-24-00073</t>
  </si>
  <si>
    <t>Maso krůtí z. s.</t>
  </si>
  <si>
    <t>Celoroční činnost divadelního souboru Maso krůtí z. s.</t>
  </si>
  <si>
    <t>06993851</t>
  </si>
  <si>
    <t>MK-PD-24-00161</t>
  </si>
  <si>
    <t>Studio Volantes, z.s.</t>
  </si>
  <si>
    <t>Celoroční činnost 2024</t>
  </si>
  <si>
    <t>09656057</t>
  </si>
  <si>
    <t>MK-PD-24-00052</t>
  </si>
  <si>
    <t>Divadlo Tramtarie, z.ú.</t>
  </si>
  <si>
    <t>Divadlo Tramtarie - celoroční činnnost</t>
  </si>
  <si>
    <t>26631407</t>
  </si>
  <si>
    <t>MK-PD-24-00171</t>
  </si>
  <si>
    <t>Opera studio Praha, z.s.</t>
  </si>
  <si>
    <t>Celoroční činnost Opera studio Praha, z.s.</t>
  </si>
  <si>
    <t>05981441</t>
  </si>
  <si>
    <t>MK-PD-24-00055</t>
  </si>
  <si>
    <t>Cínový vojáček z. s.</t>
  </si>
  <si>
    <t>Celoroční činnost</t>
  </si>
  <si>
    <t>MK-PD-24-00186</t>
  </si>
  <si>
    <t>GOGLMOGL produktion, z. s.</t>
  </si>
  <si>
    <t>VerRich 2024</t>
  </si>
  <si>
    <t>10985310</t>
  </si>
  <si>
    <t>MK-PD-24-00085</t>
  </si>
  <si>
    <t>Mikro-teatro, z.s.</t>
  </si>
  <si>
    <t>Celoroční činnost divadla Mikro-teatro</t>
  </si>
  <si>
    <t>27047458</t>
  </si>
  <si>
    <t>MK-PD-24-00012</t>
  </si>
  <si>
    <t>Divadlo KAKA, z.ú.</t>
  </si>
  <si>
    <t>Umělecká činnost Divadla KAKA</t>
  </si>
  <si>
    <t>14440202</t>
  </si>
  <si>
    <t>MK-PD-24-00158</t>
  </si>
  <si>
    <t>Trikular z.s.</t>
  </si>
  <si>
    <t>Celoroční činnost spolku Trikular na rok 2024</t>
  </si>
  <si>
    <t>09675353</t>
  </si>
  <si>
    <t>MK-PD-24-00067</t>
  </si>
  <si>
    <t>Celoroční inscenační činnost v Divadle Kolowrat</t>
  </si>
  <si>
    <t>MK-PD-24-00007</t>
  </si>
  <si>
    <t>Ductus Deferens, z. s.</t>
  </si>
  <si>
    <t>Celoroční činnost Ductus Deferens z.s.</t>
  </si>
  <si>
    <t>11676001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</si>
  <si>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</si>
  <si>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MK-PD-24-00047</t>
  </si>
  <si>
    <t>Divadlo Kámen, z.s.</t>
  </si>
  <si>
    <t>Divadlo Kámen 2024</t>
  </si>
  <si>
    <t>70863946</t>
  </si>
  <si>
    <t>MK-PD-24-00157</t>
  </si>
  <si>
    <t>Studio Citadela,z.s.</t>
  </si>
  <si>
    <t>Celoroční umělecká činnost Studia Citadela v roce 2024</t>
  </si>
  <si>
    <t>45770816</t>
  </si>
  <si>
    <t>MK-PD-24-00060</t>
  </si>
  <si>
    <t>third // space, z. s.</t>
  </si>
  <si>
    <t>Celoroční činnost umělecké platformy third // space, z.s.</t>
  </si>
  <si>
    <t>09616314</t>
  </si>
  <si>
    <t>MK-PD-24-00049</t>
  </si>
  <si>
    <t>Producentský dům Divadlo X10 2024</t>
  </si>
  <si>
    <t>MK-PD-24-00177</t>
  </si>
  <si>
    <t>Damúza v roce 2024</t>
  </si>
  <si>
    <t>MK-PD-24-00145</t>
  </si>
  <si>
    <t>Moving Station - prostor divadelního experimentu 2024</t>
  </si>
  <si>
    <t>MK-PD-24-00091</t>
  </si>
  <si>
    <t>MOTUS, z.s.</t>
  </si>
  <si>
    <t>ALFRED VE DVOŘE 2024</t>
  </si>
  <si>
    <t>26527120</t>
  </si>
  <si>
    <t>MK-PD-24-00123</t>
  </si>
  <si>
    <t>A studio Rubín, o.p.s.</t>
  </si>
  <si>
    <t>A studio Rubín 2024</t>
  </si>
  <si>
    <t>25089501</t>
  </si>
  <si>
    <t>MK-PD-24-00181</t>
  </si>
  <si>
    <t>Divadlo Archa o.p.s.</t>
  </si>
  <si>
    <t>Divadlo KRA 2024</t>
  </si>
  <si>
    <t>26723000</t>
  </si>
  <si>
    <t>MK-PD-24-00031</t>
  </si>
  <si>
    <t>Jatka78 z.ú.</t>
  </si>
  <si>
    <t>Jatka78 v roce 2024</t>
  </si>
  <si>
    <t>04085345</t>
  </si>
  <si>
    <t>MK-PD-24-00079</t>
  </si>
  <si>
    <t>Valdštejnské imaginárium, z.ú.</t>
  </si>
  <si>
    <t>Imaginárium theatre</t>
  </si>
  <si>
    <t>02346915</t>
  </si>
  <si>
    <t>MK-PD-24-00144</t>
  </si>
  <si>
    <t>BuranTeatr z.ú.</t>
  </si>
  <si>
    <t>Celoroční činnost zóny nezávislého umění CO.LABS</t>
  </si>
  <si>
    <t>27052460</t>
  </si>
  <si>
    <t>MK-PD-24-00116</t>
  </si>
  <si>
    <t>Divadlo VILA Štvanice z.s.</t>
  </si>
  <si>
    <t>Divadlo VILA Štvanice 2024</t>
  </si>
  <si>
    <t>10898191</t>
  </si>
  <si>
    <t>MK-PD-24-00016</t>
  </si>
  <si>
    <t>DEAI (Setkání) z.s.</t>
  </si>
  <si>
    <t>Divadlo NoD 2024</t>
  </si>
  <si>
    <t>26675382</t>
  </si>
  <si>
    <t>MK-PD-24-00070</t>
  </si>
  <si>
    <t>Krajinou přílivu z.s.</t>
  </si>
  <si>
    <t>Krajinou přílivu - divadelní činnost 2024</t>
  </si>
  <si>
    <t>07099525</t>
  </si>
  <si>
    <t>MK-PD-24-00156</t>
  </si>
  <si>
    <t>Zákulisí, z.s.</t>
  </si>
  <si>
    <t>Venuše ve Švehlovce 2024</t>
  </si>
  <si>
    <t>22743600</t>
  </si>
  <si>
    <t>MK-PD-24-00053</t>
  </si>
  <si>
    <t>United Arts &amp; Co. z.s.</t>
  </si>
  <si>
    <t>Celoroční činnost Losers Cirque Company a Divadla BRAVO! na rok 2024</t>
  </si>
  <si>
    <t>04447611</t>
  </si>
  <si>
    <t>MK-PD-24-00124</t>
  </si>
  <si>
    <t>Spolek stopět</t>
  </si>
  <si>
    <t>Divadlo 105 – program 2024</t>
  </si>
  <si>
    <t>17582270</t>
  </si>
  <si>
    <t>MK-PD-24-00081</t>
  </si>
  <si>
    <t>Farmstudio-středisko umění a kultury, z.s.</t>
  </si>
  <si>
    <t>Farmstudio 2024 / divadlo-tanec-performance</t>
  </si>
  <si>
    <t>06786171</t>
  </si>
  <si>
    <t>MK-PD-24-00044</t>
  </si>
  <si>
    <t>Nový příběh, zapsaný ústav</t>
  </si>
  <si>
    <t>Celoroční činnost Studia G</t>
  </si>
  <si>
    <t>08121303</t>
  </si>
  <si>
    <t>MK-PD-24-00011</t>
  </si>
  <si>
    <t>Umění do Znojma, z.s.</t>
  </si>
  <si>
    <t>Divadelní scéna GaP</t>
  </si>
  <si>
    <t>01351982</t>
  </si>
  <si>
    <t>MK-PD-24-00129</t>
  </si>
  <si>
    <t>spolek Zlínský Zvěřinec</t>
  </si>
  <si>
    <t>Divadelní sezóna 2024 zlínského spolku Zvěřinec</t>
  </si>
  <si>
    <t>07099541</t>
  </si>
  <si>
    <t>MK-PD-24-00155</t>
  </si>
  <si>
    <t>Vaizard, z.ú.</t>
  </si>
  <si>
    <t>INDUSTRA STAGE 2024</t>
  </si>
  <si>
    <t>29228107</t>
  </si>
  <si>
    <t>MK-PD-24-00163</t>
  </si>
  <si>
    <t>Viola z. ú.</t>
  </si>
  <si>
    <t>Divadlo Viola v roce 2024 a v 62. divadelní sezóně</t>
  </si>
  <si>
    <t>25109979</t>
  </si>
  <si>
    <t>MK-PD-24-00090</t>
  </si>
  <si>
    <t>Centrum MANA, z.s.</t>
  </si>
  <si>
    <t>Vršovické divadlo MANA 2024</t>
  </si>
  <si>
    <t>22839810</t>
  </si>
  <si>
    <t>MK-PD-24-00027</t>
  </si>
  <si>
    <t>Celoroční činnost Divadla v Řeznické</t>
  </si>
  <si>
    <t>MK-PD-24-00173</t>
  </si>
  <si>
    <t>Stará aréna, spolek</t>
  </si>
  <si>
    <t>Stará aréna 2024</t>
  </si>
  <si>
    <t>22849521</t>
  </si>
  <si>
    <t>MK-PD-24-00128</t>
  </si>
  <si>
    <t>Teatrologická společnost, z. s.</t>
  </si>
  <si>
    <t>Otevřená teatrologie</t>
  </si>
  <si>
    <t>65996879</t>
  </si>
  <si>
    <t>MK-PD-24-00185</t>
  </si>
  <si>
    <t>Divadlo NIE z.s.</t>
  </si>
  <si>
    <t>Divadlo NIE - 5-1. Celoroční produkční činnost</t>
  </si>
  <si>
    <t>17685834</t>
  </si>
  <si>
    <t>MK-PD-24-00097</t>
  </si>
  <si>
    <t>JEDEFRAU.ORG, spolek</t>
  </si>
  <si>
    <t>JEDEFRAU.ORG 2024</t>
  </si>
  <si>
    <t>26601729</t>
  </si>
  <si>
    <t>MK-PD-24-00178</t>
  </si>
  <si>
    <t>Fujaré, z. s.</t>
  </si>
  <si>
    <t>Divadelní fujaré 2024</t>
  </si>
  <si>
    <t>04671503</t>
  </si>
  <si>
    <t>MK-PD-24-00119</t>
  </si>
  <si>
    <t>Kredance, z. s.</t>
  </si>
  <si>
    <t>Kredance produkuje 2024</t>
  </si>
  <si>
    <t>22724591</t>
  </si>
  <si>
    <t>MK-PD-24-00029</t>
  </si>
  <si>
    <t>Taje z.s.</t>
  </si>
  <si>
    <t>Ostrovy v pohybu 2024</t>
  </si>
  <si>
    <t>17281474</t>
  </si>
  <si>
    <t xml:space="preserve">A </t>
  </si>
  <si>
    <t>6. Tvůrčí dílna, odborný kurs, konference, seminář</t>
  </si>
  <si>
    <t>MK-PD-24-00039</t>
  </si>
  <si>
    <t>Série workshopů k 60. výročí Klubu mladých diváků</t>
  </si>
  <si>
    <t>MK-PD-24-00064</t>
  </si>
  <si>
    <t>RUN OPERUN - ROR TALKS</t>
  </si>
  <si>
    <t>MK-PD-24-00175</t>
  </si>
  <si>
    <t>Fade in: a Rose z.s.</t>
  </si>
  <si>
    <t>Seminář Commedia dell´arte: praktické lekce a veřejné prezentace</t>
  </si>
  <si>
    <t>09613421</t>
  </si>
  <si>
    <t>7. Odborná periodická publikace</t>
  </si>
  <si>
    <t>MK-PD-24-00019</t>
  </si>
  <si>
    <t>SVĚT A DIVADLO</t>
  </si>
  <si>
    <t>Svět a divadlo 2024</t>
  </si>
  <si>
    <t>26613239</t>
  </si>
  <si>
    <t>MK-PD-24-00014</t>
  </si>
  <si>
    <t>Loutkář</t>
  </si>
  <si>
    <t>MK-PD-24-00068</t>
  </si>
  <si>
    <t>HUDBA PLUS, z. s.</t>
  </si>
  <si>
    <t>Opera PLUS</t>
  </si>
  <si>
    <t>07306601</t>
  </si>
  <si>
    <t>MK-PD-24-00063</t>
  </si>
  <si>
    <t>Podhoubí - platforma pro divadelní kritiku z. s.</t>
  </si>
  <si>
    <t>Podhoubí</t>
  </si>
  <si>
    <t>19522991</t>
  </si>
  <si>
    <t>MK-PD-24-00043</t>
  </si>
  <si>
    <t>Společnost pro Divadelní noviny</t>
  </si>
  <si>
    <t>Vydávání časopisu Divadelní noviny a provoz a kompletní redesign internetového portálu iDN</t>
  </si>
  <si>
    <t>66001056</t>
  </si>
  <si>
    <t>MK-PD-24-00083</t>
  </si>
  <si>
    <t>Nadivadlo</t>
  </si>
  <si>
    <t>MK-PD-24-00080</t>
  </si>
  <si>
    <t>Servit s.r.o.</t>
  </si>
  <si>
    <t>Internetový magazín musical-opereta.cz</t>
  </si>
  <si>
    <t>08784761</t>
  </si>
  <si>
    <t>8. Odborná neperiodická publikace</t>
  </si>
  <si>
    <t>MK-PD-24-00036</t>
  </si>
  <si>
    <t>Příručka mladého diváka k 60. výročí KMD</t>
  </si>
  <si>
    <t>9. Jiný projekt</t>
  </si>
  <si>
    <t>MK-PD-24-00022</t>
  </si>
  <si>
    <t>Nová síť - servisní organizace pro kulturu 2024</t>
  </si>
  <si>
    <t>MK-PD-24-00182</t>
  </si>
  <si>
    <t>Ústředna, s.r.o.</t>
  </si>
  <si>
    <t>Vzlet - umělecké, vzdělávací a komunitní divadelní aktivity v roce 2024</t>
  </si>
  <si>
    <t>03495159</t>
  </si>
  <si>
    <t>MK-PD-24-00126</t>
  </si>
  <si>
    <t>Loď Tajemství 2024</t>
  </si>
  <si>
    <t>MK-PD-24-00187</t>
  </si>
  <si>
    <t>Produkční skupina ART GATE z.s.</t>
  </si>
  <si>
    <t>ART GATE 2024</t>
  </si>
  <si>
    <t>07869452</t>
  </si>
  <si>
    <t>MK-PD-24-00169</t>
  </si>
  <si>
    <t>Jihočeská tour MEC 2024</t>
  </si>
  <si>
    <t>MK-PD-24-00104</t>
  </si>
  <si>
    <t>Vzdělávací a kulturní centrum Broumov o.p.s.</t>
  </si>
  <si>
    <t>Divadelní zahrada 2024</t>
  </si>
  <si>
    <t>02314754</t>
  </si>
  <si>
    <t>MK-PD-24-00084</t>
  </si>
  <si>
    <t>Free Apples z.s.</t>
  </si>
  <si>
    <t>Přístav 18600 - Rozvoj městské divočiny kulturou</t>
  </si>
  <si>
    <t>22847413</t>
  </si>
  <si>
    <t>MK-PD-24-00001</t>
  </si>
  <si>
    <t>Háklivost printing z. s.</t>
  </si>
  <si>
    <t>Kočování souboru Budenebude kůň – Krysařova píseň</t>
  </si>
  <si>
    <t>07890192</t>
  </si>
  <si>
    <t>MK-PD-24-00061</t>
  </si>
  <si>
    <t>GASPAR  s.r.o.</t>
  </si>
  <si>
    <t>Divadlo v Celetné - domovská scéna nezávislých souborů + prostor pro hosty</t>
  </si>
  <si>
    <t>64575624</t>
  </si>
  <si>
    <t>MK-PD-24-00076</t>
  </si>
  <si>
    <t>NE_SMRTELNÉ ČTENÍ 2024</t>
  </si>
  <si>
    <t>MK-PD-24-00094</t>
  </si>
  <si>
    <t>Celoroční kulturní program ve Werichově vile v roce 2024</t>
  </si>
  <si>
    <t>49370499</t>
  </si>
  <si>
    <t>MK-PD-24-00074</t>
  </si>
  <si>
    <t>Kazatel: Přemysl Pitter</t>
  </si>
  <si>
    <t>MK-PD-24-00082</t>
  </si>
  <si>
    <t>Sezóna na lodi Tajemství 2024</t>
  </si>
  <si>
    <t>České národní improvizační divadlo, z.s.</t>
  </si>
  <si>
    <t>Celoroční činnost ČNID 2024</t>
  </si>
  <si>
    <t>Švestkový dvůr, z.s.</t>
  </si>
  <si>
    <t>Divadlo na Švestkovém dvoře v roce 2024</t>
  </si>
  <si>
    <t>MK-PD-24-00110</t>
  </si>
  <si>
    <t>Divadlo loutek Ostrava, příspěvková organizace</t>
  </si>
  <si>
    <t>Pimprléto 2024</t>
  </si>
  <si>
    <t>MK-PD-24-00189</t>
  </si>
  <si>
    <t>Mamon Art</t>
  </si>
  <si>
    <t>Divadelní představení Forman</t>
  </si>
  <si>
    <t>Všechny projekty přijaté k hodnocení</t>
  </si>
  <si>
    <t>Podpořené projekty</t>
  </si>
  <si>
    <t>Saturace</t>
  </si>
  <si>
    <t>Počet projektů</t>
  </si>
  <si>
    <t>% z c.počtu</t>
  </si>
  <si>
    <t>Celkové náklady</t>
  </si>
  <si>
    <t>Požadavek</t>
  </si>
  <si>
    <t>% požadavku</t>
  </si>
  <si>
    <t>% z celkového počtu</t>
  </si>
  <si>
    <t>Požadavky</t>
  </si>
  <si>
    <t>Dotace</t>
  </si>
  <si>
    <t>% saturace požadavku</t>
  </si>
  <si>
    <t>% saturace okruhu vůči dotaci celkem</t>
  </si>
  <si>
    <t>pořadí okruhu % saturace vůči dotaci celkem</t>
  </si>
  <si>
    <t>5. Celoroční produkční činnost</t>
  </si>
  <si>
    <t>Vyřazené projekty</t>
  </si>
  <si>
    <t xml:space="preserve">Stažené projetky </t>
  </si>
  <si>
    <t>5.a Celoroční produkční činnost (s prostorem)</t>
  </si>
  <si>
    <t>5.b Celoroční produkční činnost (bez prostoru)</t>
  </si>
  <si>
    <t>bez čísla</t>
  </si>
  <si>
    <t>Stažené žádosti:</t>
  </si>
  <si>
    <t>Žádosti vyřazené z formálních důvodů:</t>
  </si>
  <si>
    <t>Nadivadlo z.s.</t>
  </si>
  <si>
    <t>6. Tvůrčí dílna, odborný kurz, konference, seminář</t>
  </si>
  <si>
    <t>č. j. MK 16201/2024 OUKKO</t>
  </si>
  <si>
    <t>Kulturní aktivity 2024 - Profesionální divadlo</t>
  </si>
  <si>
    <t>s.r.o.</t>
  </si>
  <si>
    <t>o.p.s.</t>
  </si>
  <si>
    <t>spolek</t>
  </si>
  <si>
    <t>Museum Kampa - nadace Jana a Medy Mládkových</t>
  </si>
  <si>
    <t>nadace</t>
  </si>
  <si>
    <t>příspěvková organizace</t>
  </si>
  <si>
    <t>vysoká škola</t>
  </si>
  <si>
    <t>zapsaný ústav</t>
  </si>
  <si>
    <t>fyzická osoba podnikající</t>
  </si>
  <si>
    <t>Legenda: Známka za rozpočet A- znamená, že rozpočet není dostatečně podrobně rozepsán. Tato známka nemá vliv na výši dotace. Známky za rozpočet B-D jsou udělovány za chybně zpracovaný či nepřiměřený rozpočet a znamenají snížení výsledné dotace.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</si>
</sst>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K_č_-;\-* #,##0.00\ _K_č_-;_-* &quot;-&quot;??\ _K_č_-;_-@_-"/>
    <numFmt numFmtId="164" formatCode="_-* #,##0_-;\-* #,##0_-;_-* &quot;-&quot;_-;_-@_-"/>
    <numFmt numFmtId="165" formatCode="_-* #,##0\ _K_č_-;\-* #,##0\ _K_č_-;_-* &quot;-&quot;??\ _K_č_-;_-@_-"/>
    <numFmt numFmtId="166" formatCode="0.0%"/>
  </numFmts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6"/>
      <name val="Calibri"/>
      <family val="2"/>
      <charset val="238"/>
    </font>
    <font>
      <b/>
      <sz val="14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u/>
      <sz val="12"/>
      <color theme="10"/>
      <name val="Calibri"/>
      <family val="2"/>
      <charset val="238"/>
    </font>
    <font>
      <b/>
      <sz val="18"/>
      <name val="Calibri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rgb="FFD2B48C"/>
      </patternFill>
    </fill>
    <fill>
      <patternFill patternType="solid">
        <fgColor rgb="FFFFFF00"/>
        <bgColor rgb="FFD2B48C"/>
      </patternFill>
    </fill>
    <fill>
      <patternFill patternType="solid">
        <fgColor rgb="FFFFFF00"/>
        <bgColor rgb="FFD3D3D3"/>
      </patternFill>
    </fill>
    <fill>
      <patternFill patternType="solid">
        <fgColor rgb="FFFFFF00"/>
        <bgColor rgb="FFB0C4DE"/>
      </patternFill>
    </fill>
    <fill>
      <patternFill patternType="solid">
        <fgColor theme="4" tint="0.59999389629810485"/>
        <bgColor rgb="FFD3D3D3"/>
      </patternFill>
    </fill>
    <fill>
      <patternFill patternType="solid">
        <fgColor theme="4" tint="0.59999389629810485"/>
        <bgColor rgb="FFB0C4DE"/>
      </patternFill>
    </fill>
    <fill>
      <patternFill patternType="solid">
        <fgColor theme="1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167">
    <xf numFmtId="0" fontId="1" fillId="0" borderId="0" xfId="0" applyFont="1"/>
    <xf numFmtId="0" fontId="1" fillId="0" borderId="1" xfId="0" applyFont="1" applyBorder="1"/>
    <xf numFmtId="0" fontId="5" fillId="2" borderId="1" xfId="0" applyFont="1" applyFill="1" applyBorder="1" applyAlignment="1">
      <alignment vertical="top" readingOrder="1"/>
    </xf>
    <xf numFmtId="165" fontId="1" fillId="0" borderId="1" xfId="1" applyNumberFormat="1" applyFont="1" applyFill="1" applyBorder="1" applyAlignment="1">
      <alignment horizontal="right" wrapText="1"/>
    </xf>
    <xf numFmtId="166" fontId="1" fillId="0" borderId="1" xfId="4" applyNumberFormat="1" applyFont="1" applyFill="1" applyBorder="1"/>
    <xf numFmtId="165" fontId="2" fillId="3" borderId="1" xfId="0" applyNumberFormat="1" applyFont="1" applyFill="1" applyBorder="1" applyAlignment="1">
      <alignment horizontal="right" wrapText="1"/>
    </xf>
    <xf numFmtId="165" fontId="2" fillId="3" borderId="1" xfId="1" applyNumberFormat="1" applyFont="1" applyFill="1" applyBorder="1" applyAlignment="1">
      <alignment horizontal="right" wrapText="1"/>
    </xf>
    <xf numFmtId="0" fontId="2" fillId="3" borderId="1" xfId="0" applyFont="1" applyFill="1" applyBorder="1"/>
    <xf numFmtId="0" fontId="2" fillId="4" borderId="1" xfId="0" applyFont="1" applyFill="1" applyBorder="1"/>
    <xf numFmtId="0" fontId="1" fillId="5" borderId="0" xfId="0" applyFont="1" applyFill="1"/>
    <xf numFmtId="0" fontId="1" fillId="9" borderId="0" xfId="0" applyFont="1" applyFill="1"/>
    <xf numFmtId="0" fontId="2" fillId="4" borderId="1" xfId="0" applyFont="1" applyFill="1" applyBorder="1" applyAlignment="1">
      <alignment wrapText="1"/>
    </xf>
    <xf numFmtId="165" fontId="2" fillId="0" borderId="1" xfId="1" applyNumberFormat="1" applyFont="1" applyFill="1" applyBorder="1" applyAlignment="1">
      <alignment horizontal="right" wrapText="1"/>
    </xf>
    <xf numFmtId="9" fontId="1" fillId="0" borderId="0" xfId="4" applyFont="1"/>
    <xf numFmtId="4" fontId="1" fillId="0" borderId="0" xfId="0" applyNumberFormat="1" applyFont="1"/>
    <xf numFmtId="9" fontId="1" fillId="0" borderId="1" xfId="4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9" fontId="2" fillId="9" borderId="0" xfId="4" applyFont="1" applyFill="1" applyBorder="1" applyAlignment="1">
      <alignment horizontal="right" wrapText="1"/>
    </xf>
    <xf numFmtId="10" fontId="1" fillId="0" borderId="1" xfId="4" applyNumberFormat="1" applyFont="1" applyFill="1" applyBorder="1" applyAlignment="1">
      <alignment horizontal="right" wrapText="1"/>
    </xf>
    <xf numFmtId="0" fontId="2" fillId="4" borderId="3" xfId="0" applyFont="1" applyFill="1" applyBorder="1" applyAlignment="1">
      <alignment horizontal="center" wrapText="1"/>
    </xf>
    <xf numFmtId="166" fontId="1" fillId="9" borderId="1" xfId="4" applyNumberFormat="1" applyFont="1" applyFill="1" applyBorder="1"/>
    <xf numFmtId="10" fontId="1" fillId="9" borderId="0" xfId="0" applyNumberFormat="1" applyFont="1" applyFill="1"/>
    <xf numFmtId="165" fontId="1" fillId="9" borderId="1" xfId="1" applyNumberFormat="1" applyFont="1" applyFill="1" applyBorder="1" applyAlignment="1">
      <alignment horizontal="right" wrapText="1"/>
    </xf>
    <xf numFmtId="10" fontId="1" fillId="0" borderId="1" xfId="0" applyNumberFormat="1" applyFont="1" applyBorder="1"/>
    <xf numFmtId="164" fontId="1" fillId="0" borderId="0" xfId="0" applyNumberFormat="1" applyFont="1"/>
    <xf numFmtId="164" fontId="1" fillId="9" borderId="0" xfId="0" applyNumberFormat="1" applyFont="1" applyFill="1"/>
    <xf numFmtId="9" fontId="1" fillId="0" borderId="1" xfId="4" applyFont="1" applyFill="1" applyBorder="1" applyAlignment="1">
      <alignment horizontal="right" wrapText="1"/>
    </xf>
    <xf numFmtId="166" fontId="1" fillId="0" borderId="1" xfId="4" applyNumberFormat="1" applyFont="1" applyBorder="1"/>
    <xf numFmtId="165" fontId="1" fillId="0" borderId="1" xfId="0" applyNumberFormat="1" applyFont="1" applyBorder="1"/>
    <xf numFmtId="10" fontId="1" fillId="0" borderId="1" xfId="4" applyNumberFormat="1" applyFont="1" applyBorder="1"/>
    <xf numFmtId="0" fontId="1" fillId="9" borderId="0" xfId="0" applyFont="1" applyFill="1" applyAlignment="1">
      <alignment horizontal="right" wrapText="1"/>
    </xf>
    <xf numFmtId="165" fontId="1" fillId="9" borderId="1" xfId="0" applyNumberFormat="1" applyFont="1" applyFill="1" applyBorder="1" applyAlignment="1">
      <alignment horizontal="right" wrapText="1"/>
    </xf>
    <xf numFmtId="3" fontId="1" fillId="0" borderId="0" xfId="0" applyNumberFormat="1" applyFont="1"/>
    <xf numFmtId="10" fontId="2" fillId="4" borderId="1" xfId="4" applyNumberFormat="1" applyFont="1" applyFill="1" applyBorder="1"/>
    <xf numFmtId="10" fontId="5" fillId="2" borderId="1" xfId="4" applyNumberFormat="1" applyFont="1" applyFill="1" applyBorder="1" applyAlignment="1">
      <alignment vertical="top" readingOrder="1"/>
    </xf>
    <xf numFmtId="0" fontId="1" fillId="0" borderId="0" xfId="0" applyFont="1" applyBorder="1"/>
    <xf numFmtId="0" fontId="1" fillId="9" borderId="0" xfId="0" applyFont="1" applyFill="1" applyBorder="1"/>
    <xf numFmtId="0" fontId="1" fillId="5" borderId="0" xfId="0" applyFont="1" applyFill="1" applyBorder="1"/>
    <xf numFmtId="0" fontId="1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6" fillId="3" borderId="9" xfId="0" applyFont="1" applyFill="1" applyBorder="1" applyAlignment="1">
      <alignment horizontal="center" vertical="top"/>
    </xf>
    <xf numFmtId="0" fontId="6" fillId="3" borderId="9" xfId="0" applyFont="1" applyFill="1" applyBorder="1" applyAlignment="1">
      <alignment vertical="top" wrapText="1"/>
    </xf>
    <xf numFmtId="165" fontId="6" fillId="3" borderId="1" xfId="0" applyNumberFormat="1" applyFont="1" applyFill="1" applyBorder="1" applyAlignment="1">
      <alignment horizontal="right" vertical="top" wrapText="1"/>
    </xf>
    <xf numFmtId="0" fontId="7" fillId="0" borderId="5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7" fillId="0" borderId="5" xfId="0" applyFont="1" applyBorder="1" applyAlignment="1"/>
    <xf numFmtId="0" fontId="7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/>
    <xf numFmtId="165" fontId="6" fillId="3" borderId="1" xfId="1" applyNumberFormat="1" applyFont="1" applyFill="1" applyBorder="1" applyAlignment="1">
      <alignment horizontal="right" wrapText="1"/>
    </xf>
    <xf numFmtId="0" fontId="7" fillId="10" borderId="1" xfId="0" applyFont="1" applyFill="1" applyBorder="1" applyAlignment="1">
      <alignment horizontal="center"/>
    </xf>
    <xf numFmtId="2" fontId="6" fillId="10" borderId="1" xfId="0" applyNumberFormat="1" applyFont="1" applyFill="1" applyBorder="1" applyAlignment="1">
      <alignment horizontal="center"/>
    </xf>
    <xf numFmtId="0" fontId="7" fillId="10" borderId="1" xfId="0" applyFont="1" applyFill="1" applyBorder="1" applyAlignment="1"/>
    <xf numFmtId="165" fontId="6" fillId="10" borderId="1" xfId="1" applyNumberFormat="1" applyFont="1" applyFill="1" applyBorder="1" applyAlignment="1">
      <alignment horizontal="right" wrapText="1"/>
    </xf>
    <xf numFmtId="0" fontId="7" fillId="9" borderId="1" xfId="0" applyFont="1" applyFill="1" applyBorder="1" applyAlignment="1">
      <alignment horizontal="center"/>
    </xf>
    <xf numFmtId="2" fontId="6" fillId="9" borderId="1" xfId="0" applyNumberFormat="1" applyFont="1" applyFill="1" applyBorder="1" applyAlignment="1">
      <alignment horizontal="center"/>
    </xf>
    <xf numFmtId="0" fontId="7" fillId="9" borderId="1" xfId="0" applyFont="1" applyFill="1" applyBorder="1" applyAlignment="1"/>
    <xf numFmtId="165" fontId="6" fillId="4" borderId="1" xfId="1" applyNumberFormat="1" applyFont="1" applyFill="1" applyBorder="1" applyAlignment="1">
      <alignment horizontal="right" wrapText="1"/>
    </xf>
    <xf numFmtId="0" fontId="7" fillId="9" borderId="3" xfId="0" applyFont="1" applyFill="1" applyBorder="1" applyAlignment="1">
      <alignment horizontal="center"/>
    </xf>
    <xf numFmtId="2" fontId="6" fillId="9" borderId="3" xfId="0" applyNumberFormat="1" applyFont="1" applyFill="1" applyBorder="1" applyAlignment="1">
      <alignment horizontal="center"/>
    </xf>
    <xf numFmtId="0" fontId="7" fillId="9" borderId="3" xfId="0" applyFont="1" applyFill="1" applyBorder="1" applyAlignment="1"/>
    <xf numFmtId="165" fontId="6" fillId="4" borderId="3" xfId="1" applyNumberFormat="1" applyFont="1" applyFill="1" applyBorder="1" applyAlignment="1">
      <alignment horizontal="right" wrapText="1"/>
    </xf>
    <xf numFmtId="0" fontId="7" fillId="3" borderId="9" xfId="0" applyFont="1" applyFill="1" applyBorder="1" applyAlignment="1">
      <alignment horizontal="center"/>
    </xf>
    <xf numFmtId="2" fontId="6" fillId="3" borderId="9" xfId="0" applyNumberFormat="1" applyFont="1" applyFill="1" applyBorder="1" applyAlignment="1">
      <alignment horizontal="center"/>
    </xf>
    <xf numFmtId="0" fontId="7" fillId="3" borderId="9" xfId="0" applyFont="1" applyFill="1" applyBorder="1" applyAlignment="1"/>
    <xf numFmtId="0" fontId="7" fillId="9" borderId="5" xfId="0" applyFont="1" applyFill="1" applyBorder="1" applyAlignment="1"/>
    <xf numFmtId="165" fontId="6" fillId="3" borderId="6" xfId="1" applyNumberFormat="1" applyFont="1" applyFill="1" applyBorder="1" applyAlignment="1">
      <alignment horizontal="right" wrapText="1"/>
    </xf>
    <xf numFmtId="0" fontId="7" fillId="0" borderId="3" xfId="0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7" fillId="0" borderId="3" xfId="0" applyFont="1" applyBorder="1" applyAlignment="1"/>
    <xf numFmtId="0" fontId="7" fillId="9" borderId="5" xfId="0" applyFont="1" applyFill="1" applyBorder="1" applyAlignment="1">
      <alignment horizontal="center"/>
    </xf>
    <xf numFmtId="2" fontId="6" fillId="9" borderId="5" xfId="0" applyNumberFormat="1" applyFont="1" applyFill="1" applyBorder="1" applyAlignment="1">
      <alignment horizontal="center"/>
    </xf>
    <xf numFmtId="165" fontId="6" fillId="4" borderId="5" xfId="1" applyNumberFormat="1" applyFont="1" applyFill="1" applyBorder="1" applyAlignment="1">
      <alignment horizontal="right" wrapText="1"/>
    </xf>
    <xf numFmtId="0" fontId="7" fillId="10" borderId="3" xfId="0" applyFont="1" applyFill="1" applyBorder="1" applyAlignment="1">
      <alignment horizontal="center"/>
    </xf>
    <xf numFmtId="2" fontId="6" fillId="10" borderId="3" xfId="0" applyNumberFormat="1" applyFont="1" applyFill="1" applyBorder="1" applyAlignment="1">
      <alignment horizontal="center"/>
    </xf>
    <xf numFmtId="0" fontId="7" fillId="10" borderId="3" xfId="0" applyFont="1" applyFill="1" applyBorder="1" applyAlignment="1"/>
    <xf numFmtId="165" fontId="6" fillId="10" borderId="3" xfId="1" applyNumberFormat="1" applyFont="1" applyFill="1" applyBorder="1" applyAlignment="1">
      <alignment horizontal="right" wrapText="1"/>
    </xf>
    <xf numFmtId="0" fontId="7" fillId="9" borderId="4" xfId="0" applyFont="1" applyFill="1" applyBorder="1" applyAlignment="1">
      <alignment horizontal="center"/>
    </xf>
    <xf numFmtId="2" fontId="6" fillId="9" borderId="4" xfId="0" applyNumberFormat="1" applyFont="1" applyFill="1" applyBorder="1" applyAlignment="1">
      <alignment horizontal="center"/>
    </xf>
    <xf numFmtId="0" fontId="7" fillId="9" borderId="4" xfId="0" applyFont="1" applyFill="1" applyBorder="1" applyAlignment="1"/>
    <xf numFmtId="165" fontId="6" fillId="4" borderId="4" xfId="1" applyNumberFormat="1" applyFont="1" applyFill="1" applyBorder="1" applyAlignment="1">
      <alignment horizontal="right" wrapText="1"/>
    </xf>
    <xf numFmtId="0" fontId="7" fillId="9" borderId="0" xfId="0" applyFont="1" applyFill="1" applyBorder="1" applyAlignment="1">
      <alignment horizontal="center"/>
    </xf>
    <xf numFmtId="2" fontId="6" fillId="9" borderId="0" xfId="0" applyNumberFormat="1" applyFont="1" applyFill="1" applyBorder="1" applyAlignment="1">
      <alignment horizontal="center"/>
    </xf>
    <xf numFmtId="0" fontId="7" fillId="9" borderId="0" xfId="0" applyFont="1" applyFill="1" applyBorder="1"/>
    <xf numFmtId="165" fontId="6" fillId="9" borderId="0" xfId="0" applyNumberFormat="1" applyFont="1" applyFill="1"/>
    <xf numFmtId="0" fontId="7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7" fillId="9" borderId="0" xfId="0" applyFont="1" applyFill="1"/>
    <xf numFmtId="0" fontId="7" fillId="9" borderId="0" xfId="0" applyFont="1" applyFill="1" applyAlignment="1">
      <alignment wrapText="1"/>
    </xf>
    <xf numFmtId="4" fontId="7" fillId="9" borderId="0" xfId="0" applyNumberFormat="1" applyFont="1" applyFill="1"/>
    <xf numFmtId="0" fontId="7" fillId="9" borderId="1" xfId="0" applyFont="1" applyFill="1" applyBorder="1"/>
    <xf numFmtId="3" fontId="7" fillId="9" borderId="0" xfId="0" applyNumberFormat="1" applyFont="1" applyFill="1" applyBorder="1"/>
    <xf numFmtId="3" fontId="7" fillId="0" borderId="0" xfId="0" applyNumberFormat="1" applyFont="1"/>
    <xf numFmtId="0" fontId="9" fillId="0" borderId="0" xfId="0" applyFont="1"/>
    <xf numFmtId="165" fontId="6" fillId="9" borderId="1" xfId="0" applyNumberFormat="1" applyFont="1" applyFill="1" applyBorder="1" applyAlignment="1">
      <alignment horizontal="right" wrapText="1"/>
    </xf>
    <xf numFmtId="165" fontId="7" fillId="3" borderId="5" xfId="1" applyNumberFormat="1" applyFont="1" applyFill="1" applyBorder="1" applyAlignment="1">
      <alignment horizontal="right" wrapText="1"/>
    </xf>
    <xf numFmtId="165" fontId="7" fillId="3" borderId="1" xfId="1" applyNumberFormat="1" applyFont="1" applyFill="1" applyBorder="1" applyAlignment="1">
      <alignment horizontal="right" wrapText="1"/>
    </xf>
    <xf numFmtId="165" fontId="7" fillId="3" borderId="3" xfId="1" applyNumberFormat="1" applyFont="1" applyFill="1" applyBorder="1" applyAlignment="1">
      <alignment horizontal="right" wrapText="1"/>
    </xf>
    <xf numFmtId="0" fontId="10" fillId="11" borderId="1" xfId="0" applyFont="1" applyFill="1" applyBorder="1" applyAlignment="1">
      <alignment horizontal="center" vertical="center" readingOrder="1"/>
    </xf>
    <xf numFmtId="0" fontId="10" fillId="15" borderId="1" xfId="0" applyFont="1" applyFill="1" applyBorder="1" applyAlignment="1">
      <alignment horizontal="center" vertical="center" wrapText="1" readingOrder="1"/>
    </xf>
    <xf numFmtId="0" fontId="10" fillId="15" borderId="1" xfId="0" applyFont="1" applyFill="1" applyBorder="1" applyAlignment="1">
      <alignment horizontal="center" vertical="center" readingOrder="1"/>
    </xf>
    <xf numFmtId="4" fontId="10" fillId="16" borderId="1" xfId="0" applyNumberFormat="1" applyFont="1" applyFill="1" applyBorder="1" applyAlignment="1">
      <alignment horizontal="center" vertical="center" readingOrder="1"/>
    </xf>
    <xf numFmtId="3" fontId="10" fillId="16" borderId="1" xfId="0" applyNumberFormat="1" applyFont="1" applyFill="1" applyBorder="1" applyAlignment="1">
      <alignment horizontal="center" vertical="center" wrapText="1" readingOrder="1"/>
    </xf>
    <xf numFmtId="0" fontId="10" fillId="12" borderId="2" xfId="0" applyFont="1" applyFill="1" applyBorder="1" applyAlignment="1">
      <alignment horizontal="left" readingOrder="1"/>
    </xf>
    <xf numFmtId="0" fontId="10" fillId="12" borderId="9" xfId="0" applyFont="1" applyFill="1" applyBorder="1" applyAlignment="1">
      <alignment horizontal="center" vertical="top" readingOrder="1"/>
    </xf>
    <xf numFmtId="0" fontId="10" fillId="13" borderId="9" xfId="0" applyFont="1" applyFill="1" applyBorder="1" applyAlignment="1">
      <alignment horizontal="center" vertical="top" wrapText="1" readingOrder="1"/>
    </xf>
    <xf numFmtId="0" fontId="10" fillId="13" borderId="9" xfId="0" applyFont="1" applyFill="1" applyBorder="1" applyAlignment="1">
      <alignment horizontal="center" vertical="top" readingOrder="1"/>
    </xf>
    <xf numFmtId="4" fontId="10" fillId="14" borderId="9" xfId="0" applyNumberFormat="1" applyFont="1" applyFill="1" applyBorder="1" applyAlignment="1">
      <alignment horizontal="center" vertical="top" readingOrder="1"/>
    </xf>
    <xf numFmtId="3" fontId="10" fillId="14" borderId="9" xfId="0" applyNumberFormat="1" applyFont="1" applyFill="1" applyBorder="1" applyAlignment="1">
      <alignment horizontal="center" vertical="top" wrapText="1" readingOrder="1"/>
    </xf>
    <xf numFmtId="0" fontId="11" fillId="2" borderId="5" xfId="0" applyFont="1" applyFill="1" applyBorder="1" applyAlignment="1">
      <alignment readingOrder="1"/>
    </xf>
    <xf numFmtId="0" fontId="11" fillId="2" borderId="5" xfId="0" applyFont="1" applyFill="1" applyBorder="1" applyAlignment="1">
      <alignment wrapText="1" readingOrder="1"/>
    </xf>
    <xf numFmtId="3" fontId="11" fillId="2" borderId="5" xfId="0" applyNumberFormat="1" applyFont="1" applyFill="1" applyBorder="1" applyAlignment="1">
      <alignment readingOrder="1"/>
    </xf>
    <xf numFmtId="3" fontId="11" fillId="7" borderId="5" xfId="0" applyNumberFormat="1" applyFont="1" applyFill="1" applyBorder="1" applyAlignment="1">
      <alignment readingOrder="1"/>
    </xf>
    <xf numFmtId="0" fontId="11" fillId="2" borderId="1" xfId="0" applyFont="1" applyFill="1" applyBorder="1" applyAlignment="1">
      <alignment readingOrder="1"/>
    </xf>
    <xf numFmtId="0" fontId="11" fillId="2" borderId="1" xfId="0" applyFont="1" applyFill="1" applyBorder="1" applyAlignment="1">
      <alignment wrapText="1" readingOrder="1"/>
    </xf>
    <xf numFmtId="3" fontId="11" fillId="2" borderId="1" xfId="0" applyNumberFormat="1" applyFont="1" applyFill="1" applyBorder="1" applyAlignment="1">
      <alignment readingOrder="1"/>
    </xf>
    <xf numFmtId="3" fontId="11" fillId="7" borderId="1" xfId="0" applyNumberFormat="1" applyFont="1" applyFill="1" applyBorder="1" applyAlignment="1">
      <alignment readingOrder="1"/>
    </xf>
    <xf numFmtId="0" fontId="11" fillId="17" borderId="1" xfId="0" applyFont="1" applyFill="1" applyBorder="1" applyAlignment="1">
      <alignment readingOrder="1"/>
    </xf>
    <xf numFmtId="0" fontId="11" fillId="17" borderId="1" xfId="0" applyFont="1" applyFill="1" applyBorder="1" applyAlignment="1">
      <alignment wrapText="1" readingOrder="1"/>
    </xf>
    <xf numFmtId="3" fontId="11" fillId="17" borderId="1" xfId="0" applyNumberFormat="1" applyFont="1" applyFill="1" applyBorder="1" applyAlignment="1">
      <alignment readingOrder="1"/>
    </xf>
    <xf numFmtId="0" fontId="11" fillId="7" borderId="1" xfId="0" applyFont="1" applyFill="1" applyBorder="1" applyAlignment="1">
      <alignment readingOrder="1"/>
    </xf>
    <xf numFmtId="0" fontId="11" fillId="7" borderId="1" xfId="0" applyFont="1" applyFill="1" applyBorder="1" applyAlignment="1">
      <alignment wrapText="1" readingOrder="1"/>
    </xf>
    <xf numFmtId="3" fontId="11" fillId="7" borderId="1" xfId="3" applyNumberFormat="1" applyFont="1" applyFill="1" applyBorder="1" applyAlignment="1">
      <alignment readingOrder="1"/>
    </xf>
    <xf numFmtId="0" fontId="11" fillId="7" borderId="3" xfId="0" applyFont="1" applyFill="1" applyBorder="1" applyAlignment="1">
      <alignment readingOrder="1"/>
    </xf>
    <xf numFmtId="0" fontId="11" fillId="7" borderId="3" xfId="0" applyFont="1" applyFill="1" applyBorder="1" applyAlignment="1">
      <alignment wrapText="1" readingOrder="1"/>
    </xf>
    <xf numFmtId="3" fontId="11" fillId="7" borderId="3" xfId="0" applyNumberFormat="1" applyFont="1" applyFill="1" applyBorder="1" applyAlignment="1">
      <alignment readingOrder="1"/>
    </xf>
    <xf numFmtId="0" fontId="10" fillId="6" borderId="2" xfId="0" applyFont="1" applyFill="1" applyBorder="1" applyAlignment="1">
      <alignment readingOrder="1"/>
    </xf>
    <xf numFmtId="0" fontId="11" fillId="6" borderId="9" xfId="0" applyFont="1" applyFill="1" applyBorder="1" applyAlignment="1">
      <alignment wrapText="1" readingOrder="1"/>
    </xf>
    <xf numFmtId="0" fontId="11" fillId="6" borderId="9" xfId="0" applyFont="1" applyFill="1" applyBorder="1" applyAlignment="1">
      <alignment readingOrder="1"/>
    </xf>
    <xf numFmtId="3" fontId="11" fillId="6" borderId="9" xfId="0" applyNumberFormat="1" applyFont="1" applyFill="1" applyBorder="1" applyAlignment="1">
      <alignment readingOrder="1"/>
    </xf>
    <xf numFmtId="0" fontId="11" fillId="7" borderId="5" xfId="0" applyFont="1" applyFill="1" applyBorder="1" applyAlignment="1">
      <alignment wrapText="1" readingOrder="1"/>
    </xf>
    <xf numFmtId="0" fontId="11" fillId="7" borderId="5" xfId="0" applyFont="1" applyFill="1" applyBorder="1" applyAlignment="1">
      <alignment readingOrder="1"/>
    </xf>
    <xf numFmtId="3" fontId="11" fillId="7" borderId="5" xfId="3" applyNumberFormat="1" applyFont="1" applyFill="1" applyBorder="1" applyAlignment="1">
      <alignment readingOrder="1"/>
    </xf>
    <xf numFmtId="0" fontId="11" fillId="2" borderId="3" xfId="0" applyFont="1" applyFill="1" applyBorder="1" applyAlignment="1">
      <alignment wrapText="1" readingOrder="1"/>
    </xf>
    <xf numFmtId="0" fontId="11" fillId="2" borderId="3" xfId="0" applyFont="1" applyFill="1" applyBorder="1" applyAlignment="1">
      <alignment readingOrder="1"/>
    </xf>
    <xf numFmtId="3" fontId="11" fillId="2" borderId="3" xfId="0" applyNumberFormat="1" applyFont="1" applyFill="1" applyBorder="1" applyAlignment="1">
      <alignment readingOrder="1"/>
    </xf>
    <xf numFmtId="0" fontId="11" fillId="17" borderId="3" xfId="0" applyFont="1" applyFill="1" applyBorder="1" applyAlignment="1">
      <alignment readingOrder="1"/>
    </xf>
    <xf numFmtId="0" fontId="11" fillId="17" borderId="3" xfId="0" applyFont="1" applyFill="1" applyBorder="1" applyAlignment="1">
      <alignment wrapText="1" readingOrder="1"/>
    </xf>
    <xf numFmtId="3" fontId="11" fillId="17" borderId="3" xfId="0" applyNumberFormat="1" applyFont="1" applyFill="1" applyBorder="1" applyAlignment="1">
      <alignment readingOrder="1"/>
    </xf>
    <xf numFmtId="0" fontId="11" fillId="7" borderId="4" xfId="0" applyFont="1" applyFill="1" applyBorder="1" applyAlignment="1">
      <alignment readingOrder="1"/>
    </xf>
    <xf numFmtId="0" fontId="11" fillId="7" borderId="4" xfId="0" applyFont="1" applyFill="1" applyBorder="1" applyAlignment="1">
      <alignment wrapText="1" readingOrder="1"/>
    </xf>
    <xf numFmtId="3" fontId="11" fillId="7" borderId="4" xfId="0" applyNumberFormat="1" applyFont="1" applyFill="1" applyBorder="1" applyAlignment="1">
      <alignment readingOrder="1"/>
    </xf>
    <xf numFmtId="3" fontId="11" fillId="2" borderId="1" xfId="3" applyNumberFormat="1" applyFont="1" applyFill="1" applyBorder="1" applyAlignment="1">
      <alignment readingOrder="1"/>
    </xf>
    <xf numFmtId="0" fontId="11" fillId="7" borderId="0" xfId="0" applyFont="1" applyFill="1" applyBorder="1" applyAlignment="1">
      <alignment vertical="top" readingOrder="1"/>
    </xf>
    <xf numFmtId="0" fontId="11" fillId="7" borderId="0" xfId="0" applyFont="1" applyFill="1" applyBorder="1" applyAlignment="1">
      <alignment vertical="top" wrapText="1" readingOrder="1"/>
    </xf>
    <xf numFmtId="3" fontId="10" fillId="7" borderId="1" xfId="0" applyNumberFormat="1" applyFont="1" applyFill="1" applyBorder="1" applyAlignment="1">
      <alignment vertical="top" readingOrder="1"/>
    </xf>
    <xf numFmtId="0" fontId="11" fillId="7" borderId="1" xfId="0" applyFont="1" applyFill="1" applyBorder="1" applyAlignment="1">
      <alignment vertical="top" readingOrder="1"/>
    </xf>
    <xf numFmtId="0" fontId="11" fillId="7" borderId="1" xfId="0" applyFont="1" applyFill="1" applyBorder="1" applyAlignment="1">
      <alignment vertical="top" wrapText="1" readingOrder="1"/>
    </xf>
    <xf numFmtId="3" fontId="11" fillId="7" borderId="1" xfId="0" applyNumberFormat="1" applyFont="1" applyFill="1" applyBorder="1" applyAlignment="1">
      <alignment vertical="top" readingOrder="1"/>
    </xf>
    <xf numFmtId="0" fontId="11" fillId="2" borderId="0" xfId="0" applyFont="1" applyFill="1" applyAlignment="1">
      <alignment vertical="top" readingOrder="1"/>
    </xf>
    <xf numFmtId="0" fontId="10" fillId="2" borderId="0" xfId="0" applyFont="1" applyFill="1" applyAlignment="1">
      <alignment vertical="center" readingOrder="1"/>
    </xf>
    <xf numFmtId="0" fontId="11" fillId="2" borderId="0" xfId="0" applyFont="1" applyFill="1" applyAlignment="1">
      <alignment vertical="top" wrapText="1" readingOrder="1"/>
    </xf>
    <xf numFmtId="4" fontId="11" fillId="2" borderId="0" xfId="0" applyNumberFormat="1" applyFont="1" applyFill="1" applyAlignment="1">
      <alignment vertical="top" readingOrder="1"/>
    </xf>
    <xf numFmtId="3" fontId="11" fillId="2" borderId="0" xfId="0" applyNumberFormat="1" applyFont="1" applyFill="1" applyAlignment="1">
      <alignment vertical="top" readingOrder="1"/>
    </xf>
    <xf numFmtId="0" fontId="12" fillId="9" borderId="0" xfId="2" applyFont="1" applyFill="1" applyBorder="1"/>
    <xf numFmtId="0" fontId="11" fillId="0" borderId="0" xfId="0" applyFont="1"/>
    <xf numFmtId="0" fontId="6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8" fillId="0" borderId="0" xfId="0" applyFont="1" applyAlignment="1"/>
    <xf numFmtId="0" fontId="10" fillId="7" borderId="0" xfId="0" applyFont="1" applyFill="1" applyBorder="1" applyAlignment="1">
      <alignment vertical="top" readingOrder="1"/>
    </xf>
    <xf numFmtId="0" fontId="7" fillId="0" borderId="0" xfId="0" applyFont="1" applyAlignment="1"/>
    <xf numFmtId="0" fontId="1" fillId="0" borderId="0" xfId="0" applyFont="1" applyAlignment="1"/>
    <xf numFmtId="0" fontId="13" fillId="0" borderId="0" xfId="0" applyFont="1"/>
  </cellXfs>
  <cellStyles count="5">
    <cellStyle name="Čárka" xfId="1" builtinId="3"/>
    <cellStyle name="Hypertextový odkaz" xfId="2" builtinId="8"/>
    <cellStyle name="Normal" xfId="3" xr:uid="{00000000-0005-0000-0000-000002000000}"/>
    <cellStyle name="Normální" xfId="0" builtinId="0"/>
    <cellStyle name="Procenta" xfId="4" builtinId="5"/>
  </cellStyles>
  <dxfs count="2">
    <dxf>
      <font>
        <b/>
        <i val="0"/>
        <color rgb="FF00B050"/>
      </font>
      <fill>
        <patternFill patternType="none">
          <bgColor auto="1"/>
        </patternFill>
      </fill>
    </dxf>
    <dxf>
      <font>
        <color rgb="FF9C0006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2B48C"/>
      <rgbColor rgb="00C0C0C0"/>
      <rgbColor rgb="00D3D3D3"/>
      <rgbColor rgb="00DDA0DD"/>
      <rgbColor rgb="00AFEEEE"/>
      <rgbColor rgb="00B0C4DE"/>
      <rgbColor rgb="00F0E68C"/>
      <rgbColor rgb="00FFFF00"/>
      <rgbColor rgb="00FFFFFF"/>
      <rgbColor rgb="00000080"/>
      <rgbColor rgb="00808000"/>
      <rgbColor rgb="00800080"/>
      <rgbColor rgb="00008080"/>
      <rgbColor rgb="00FF000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8000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% Podíl okruhu na celkové alokaci VDŘ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3642832167058375"/>
          <c:y val="0.11684336428674007"/>
          <c:w val="0.85280544856674378"/>
          <c:h val="0.18812437058685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'%Podíl na dotaci'!$M$2</c:f>
              <c:strCache>
                <c:ptCount val="1"/>
                <c:pt idx="0">
                  <c:v>% saturace okruhu vůči dotaci celkem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'%Podíl na dotaci'!$A$3:$A$12</c:f>
              <c:strCache>
                <c:ptCount val="10"/>
                <c:pt idx="0">
                  <c:v>5.a Celoroční produkční činnost (s prostorem)</c:v>
                </c:pt>
                <c:pt idx="1">
                  <c:v>4. Celoroční inscenační činnost tvůrčího subjektu</c:v>
                </c:pt>
                <c:pt idx="2">
                  <c:v>1. Festival, přehlídka</c:v>
                </c:pt>
                <c:pt idx="3">
                  <c:v>7. Odborná periodická publikace</c:v>
                </c:pt>
                <c:pt idx="4">
                  <c:v>9. Jiný projekt</c:v>
                </c:pt>
                <c:pt idx="5">
                  <c:v>5.b Celoroční produkční činnost (bez prostoru)</c:v>
                </c:pt>
                <c:pt idx="6">
                  <c:v>2. Nový inscenační projekt</c:v>
                </c:pt>
                <c:pt idx="7">
                  <c:v>3. Provozování inscenačního projektu</c:v>
                </c:pt>
                <c:pt idx="8">
                  <c:v>6. Tvůrčí dílna, odborný kurs, konference, seminář</c:v>
                </c:pt>
                <c:pt idx="9">
                  <c:v>8. Odborná neperiodická publikace</c:v>
                </c:pt>
              </c:strCache>
            </c:strRef>
          </c:cat>
          <c:val>
            <c:numRef>
              <c:f>'%Podíl na dotaci'!$M$3:$M$12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ED-45AC-A9A4-9B3A271DA6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49391455"/>
        <c:axId val="549512463"/>
      </c:barChart>
      <c:catAx>
        <c:axId val="5493914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49512463"/>
        <c:crosses val="autoZero"/>
        <c:auto val="1"/>
        <c:lblAlgn val="ctr"/>
        <c:lblOffset val="100"/>
        <c:noMultiLvlLbl val="0"/>
      </c:catAx>
      <c:valAx>
        <c:axId val="549512463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549391455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% Podíl okruhu na Celkových požadavcích VDŘ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23642832167058375"/>
          <c:y val="0.11684336428674007"/>
          <c:w val="0.85280544856674378"/>
          <c:h val="0.1881243705868525"/>
        </c:manualLayout>
      </c:layout>
      <c:barChart>
        <c:barDir val="col"/>
        <c:grouping val="clustered"/>
        <c:varyColors val="0"/>
        <c:ser>
          <c:idx val="0"/>
          <c:order val="1"/>
          <c:spPr>
            <a:pattFill prst="ltUpDiag">
              <a:fgClr>
                <a:schemeClr val="accent2"/>
              </a:fgClr>
              <a:bgClr>
                <a:schemeClr val="lt1"/>
              </a:bgClr>
            </a:pattFill>
            <a:ln>
              <a:noFill/>
            </a:ln>
            <a:effectLst/>
          </c:spPr>
          <c:invertIfNegative val="0"/>
          <c:dLbls>
            <c:spPr>
              <a:solidFill>
                <a:schemeClr val="accent2">
                  <a:alpha val="7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'%Podíl na požadavcích'!$A$3:$A$12</c:f>
              <c:strCache>
                <c:ptCount val="10"/>
                <c:pt idx="0">
                  <c:v>5.a Celoroční produkční činnost (s prostorem)</c:v>
                </c:pt>
                <c:pt idx="1">
                  <c:v>4. Celoroční inscenační činnost tvůrčího subjektu</c:v>
                </c:pt>
                <c:pt idx="2">
                  <c:v>1. Festival, přehlídka</c:v>
                </c:pt>
                <c:pt idx="3">
                  <c:v>7. Odborná periodická publikace</c:v>
                </c:pt>
                <c:pt idx="4">
                  <c:v>2. Nový inscenační projekt</c:v>
                </c:pt>
                <c:pt idx="5">
                  <c:v>9. Jiný projekt</c:v>
                </c:pt>
                <c:pt idx="6">
                  <c:v>5.b Celoroční produkční činnost (bez prostoru)</c:v>
                </c:pt>
                <c:pt idx="7">
                  <c:v>3. Provozování inscenačního projektu</c:v>
                </c:pt>
                <c:pt idx="8">
                  <c:v>6. Tvůrčí dílna, odborný kurs, konference, seminář</c:v>
                </c:pt>
                <c:pt idx="9">
                  <c:v>8. Odborná neperiodická publikace</c:v>
                </c:pt>
              </c:strCache>
            </c:strRef>
          </c:cat>
          <c:val>
            <c:numRef>
              <c:f>'%Podíl na požadavcích'!$B$3:$B$12</c:f>
              <c:numCache>
                <c:formatCode>0.00%</c:formatCode>
                <c:ptCount val="10"/>
                <c:pt idx="0">
                  <c:v>0.35012475735503729</c:v>
                </c:pt>
                <c:pt idx="1">
                  <c:v>0.33258734888086172</c:v>
                </c:pt>
                <c:pt idx="2">
                  <c:v>0.12756139223027776</c:v>
                </c:pt>
                <c:pt idx="3">
                  <c:v>6.1961179058747394E-2</c:v>
                </c:pt>
                <c:pt idx="4">
                  <c:v>6.0998601465862806E-2</c:v>
                </c:pt>
                <c:pt idx="5">
                  <c:v>3.9092871099933854E-2</c:v>
                </c:pt>
                <c:pt idx="6">
                  <c:v>1.9335036857645562E-2</c:v>
                </c:pt>
                <c:pt idx="7">
                  <c:v>6.839246735810941E-3</c:v>
                </c:pt>
                <c:pt idx="8">
                  <c:v>1.0588054783829581E-3</c:v>
                </c:pt>
                <c:pt idx="9">
                  <c:v>4.4076083743971431E-4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83-40FF-BCAF-07B7BC4C33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69"/>
        <c:overlap val="-20"/>
        <c:axId val="549391455"/>
        <c:axId val="549512463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'%Podíl na požadavcích'!$N$2</c15:sqref>
                        </c15:formulaRef>
                      </c:ext>
                    </c:extLst>
                    <c:strCache>
                      <c:ptCount val="1"/>
                      <c:pt idx="0">
                        <c:v>% saturace okruhu vůči dotaci celkem</c:v>
                      </c:pt>
                    </c:strCache>
                  </c:strRef>
                </c:tx>
                <c:spPr>
                  <a:pattFill prst="ltUpDiag">
                    <a:fgClr>
                      <a:schemeClr val="accent4"/>
                    </a:fgClr>
                    <a:bgClr>
                      <a:schemeClr val="lt1"/>
                    </a:bgClr>
                  </a:pattFill>
                  <a:ln>
                    <a:noFill/>
                  </a:ln>
                  <a:effectLst/>
                </c:spPr>
                <c:invertIfNegative val="0"/>
                <c:dLbls>
                  <c:spPr>
                    <a:solidFill>
                      <a:schemeClr val="accent4">
                        <a:alpha val="70000"/>
                      </a:schemeClr>
                    </a:solidFill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cs-CZ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accent2">
                                <a:lumMod val="60000"/>
                                <a:lumOff val="4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'%Podíl na požadavcích'!$A$3:$A$12</c15:sqref>
                        </c15:formulaRef>
                      </c:ext>
                    </c:extLst>
                    <c:strCache>
                      <c:ptCount val="10"/>
                      <c:pt idx="0">
                        <c:v>5.a Celoroční produkční činnost (s prostorem)</c:v>
                      </c:pt>
                      <c:pt idx="1">
                        <c:v>4. Celoroční inscenační činnost tvůrčího subjektu</c:v>
                      </c:pt>
                      <c:pt idx="2">
                        <c:v>1. Festival, přehlídka</c:v>
                      </c:pt>
                      <c:pt idx="3">
                        <c:v>7. Odborná periodická publikace</c:v>
                      </c:pt>
                      <c:pt idx="4">
                        <c:v>2. Nový inscenační projekt</c:v>
                      </c:pt>
                      <c:pt idx="5">
                        <c:v>9. Jiný projekt</c:v>
                      </c:pt>
                      <c:pt idx="6">
                        <c:v>5.b Celoroční produkční činnost (bez prostoru)</c:v>
                      </c:pt>
                      <c:pt idx="7">
                        <c:v>3. Provozování inscenačního projektu</c:v>
                      </c:pt>
                      <c:pt idx="8">
                        <c:v>6. Tvůrčí dílna, odborný kurs, konference, seminář</c:v>
                      </c:pt>
                      <c:pt idx="9">
                        <c:v>8. Odborná neperiodická publikace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'%Podíl na požadavcích'!$N$3:$N$12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E83-40FF-BCAF-07B7BC4C334E}"/>
                  </c:ext>
                </c:extLst>
              </c15:ser>
            </c15:filteredBarSeries>
          </c:ext>
        </c:extLst>
      </c:barChart>
      <c:catAx>
        <c:axId val="5493914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accent2">
                <a:lumMod val="60000"/>
                <a:lumOff val="4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5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49512463"/>
        <c:crosses val="autoZero"/>
        <c:auto val="1"/>
        <c:lblAlgn val="ctr"/>
        <c:lblOffset val="100"/>
        <c:noMultiLvlLbl val="0"/>
      </c:catAx>
      <c:valAx>
        <c:axId val="549512463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493914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accent2"/>
    </a:solidFill>
    <a:ln w="9525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4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70000"/>
        </a:schemeClr>
      </a:solidFill>
    </cs:spPr>
    <cs:defRPr sz="900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77786</xdr:rowOff>
    </xdr:from>
    <xdr:to>
      <xdr:col>6</xdr:col>
      <xdr:colOff>209550</xdr:colOff>
      <xdr:row>41</xdr:row>
      <xdr:rowOff>130176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1DA6FABD-C534-4E4E-8984-D431D25C38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14286</xdr:rowOff>
    </xdr:from>
    <xdr:to>
      <xdr:col>7</xdr:col>
      <xdr:colOff>209550</xdr:colOff>
      <xdr:row>40</xdr:row>
      <xdr:rowOff>66676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561F765-969A-4343-AF24-D26F75178A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215"/>
  <sheetViews>
    <sheetView showGridLines="0" tabSelected="1" zoomScale="68" zoomScaleNormal="68" workbookViewId="0">
      <pane ySplit="1" topLeftCell="A2" activePane="bottomLeft" state="frozen"/>
      <selection pane="bottomLeft" activeCell="C3" sqref="C3"/>
    </sheetView>
  </sheetViews>
  <sheetFormatPr defaultRowHeight="15" x14ac:dyDescent="0.25"/>
  <cols>
    <col min="1" max="1" width="18.5703125" customWidth="1"/>
    <col min="2" max="2" width="60.85546875" style="165" bestFit="1" customWidth="1"/>
    <col min="3" max="3" width="88" bestFit="1" customWidth="1"/>
    <col min="4" max="4" width="26.42578125" style="40" customWidth="1"/>
    <col min="5" max="5" width="11.5703125" bestFit="1" customWidth="1"/>
    <col min="6" max="6" width="17.85546875" style="14" customWidth="1"/>
    <col min="7" max="7" width="15.5703125" style="34" customWidth="1"/>
    <col min="8" max="8" width="3.7109375" customWidth="1"/>
    <col min="9" max="9" width="3.85546875" customWidth="1"/>
    <col min="10" max="10" width="4" customWidth="1"/>
    <col min="11" max="11" width="5" customWidth="1"/>
    <col min="12" max="12" width="4" customWidth="1"/>
    <col min="13" max="13" width="4.85546875" customWidth="1"/>
    <col min="14" max="14" width="4.140625" customWidth="1"/>
    <col min="15" max="16" width="4.42578125" customWidth="1"/>
    <col min="17" max="17" width="4.85546875" customWidth="1"/>
    <col min="18" max="18" width="5.140625" customWidth="1"/>
    <col min="19" max="19" width="4.85546875" customWidth="1"/>
    <col min="20" max="20" width="5.28515625" customWidth="1"/>
    <col min="21" max="21" width="4.7109375" customWidth="1"/>
    <col min="22" max="22" width="4.85546875" customWidth="1"/>
    <col min="23" max="23" width="5.5703125" customWidth="1"/>
    <col min="24" max="24" width="3.28515625" bestFit="1" customWidth="1"/>
    <col min="25" max="25" width="16.5703125" bestFit="1" customWidth="1"/>
  </cols>
  <sheetData>
    <row r="1" spans="1:46" ht="23.25" x14ac:dyDescent="0.35">
      <c r="A1" s="97" t="s">
        <v>767</v>
      </c>
      <c r="B1" s="162"/>
      <c r="C1" s="166" t="s">
        <v>768</v>
      </c>
      <c r="D1" s="42"/>
      <c r="E1" s="41"/>
      <c r="F1" s="43"/>
      <c r="G1" s="96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</row>
    <row r="2" spans="1:46" ht="33" customHeight="1" x14ac:dyDescent="0.25">
      <c r="A2" s="102" t="s">
        <v>1</v>
      </c>
      <c r="B2" s="102" t="s">
        <v>2</v>
      </c>
      <c r="C2" s="102" t="s">
        <v>3</v>
      </c>
      <c r="D2" s="103" t="s">
        <v>4</v>
      </c>
      <c r="E2" s="104" t="s">
        <v>5</v>
      </c>
      <c r="F2" s="105" t="s">
        <v>6</v>
      </c>
      <c r="G2" s="106" t="s">
        <v>7</v>
      </c>
      <c r="H2" s="160" t="s">
        <v>9</v>
      </c>
      <c r="I2" s="160" t="s">
        <v>10</v>
      </c>
      <c r="J2" s="160" t="s">
        <v>11</v>
      </c>
      <c r="K2" s="160" t="s">
        <v>12</v>
      </c>
      <c r="L2" s="160" t="s">
        <v>13</v>
      </c>
      <c r="M2" s="160" t="s">
        <v>14</v>
      </c>
      <c r="N2" s="160" t="s">
        <v>15</v>
      </c>
      <c r="O2" s="160" t="s">
        <v>16</v>
      </c>
      <c r="P2" s="160" t="s">
        <v>17</v>
      </c>
      <c r="Q2" s="160" t="s">
        <v>18</v>
      </c>
      <c r="R2" s="160" t="s">
        <v>19</v>
      </c>
      <c r="S2" s="160" t="s">
        <v>20</v>
      </c>
      <c r="T2" s="160" t="s">
        <v>21</v>
      </c>
      <c r="U2" s="160" t="s">
        <v>22</v>
      </c>
      <c r="V2" s="160" t="s">
        <v>23</v>
      </c>
      <c r="W2" s="160" t="s">
        <v>25</v>
      </c>
      <c r="X2" s="161" t="s">
        <v>8</v>
      </c>
      <c r="Y2" s="160" t="s">
        <v>24</v>
      </c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</row>
    <row r="3" spans="1:46" ht="20.100000000000001" customHeight="1" x14ac:dyDescent="0.25">
      <c r="A3" s="107" t="s">
        <v>26</v>
      </c>
      <c r="B3" s="108"/>
      <c r="C3" s="108"/>
      <c r="D3" s="109"/>
      <c r="E3" s="110"/>
      <c r="F3" s="111"/>
      <c r="G3" s="112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5"/>
      <c r="Y3" s="46">
        <f>SUM(Y4:Y22)</f>
        <v>11945000</v>
      </c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</row>
    <row r="4" spans="1:46" ht="20.100000000000001" customHeight="1" x14ac:dyDescent="0.25">
      <c r="A4" s="113" t="s">
        <v>27</v>
      </c>
      <c r="B4" s="113" t="s">
        <v>28</v>
      </c>
      <c r="C4" s="113" t="s">
        <v>29</v>
      </c>
      <c r="D4" s="114" t="s">
        <v>771</v>
      </c>
      <c r="E4" s="113" t="s">
        <v>30</v>
      </c>
      <c r="F4" s="115">
        <v>6417000</v>
      </c>
      <c r="G4" s="116">
        <v>4304000</v>
      </c>
      <c r="H4" s="47">
        <v>7</v>
      </c>
      <c r="I4" s="47">
        <v>9</v>
      </c>
      <c r="J4" s="47">
        <v>9</v>
      </c>
      <c r="K4" s="47">
        <v>9</v>
      </c>
      <c r="L4" s="47">
        <v>9</v>
      </c>
      <c r="M4" s="47">
        <v>9</v>
      </c>
      <c r="N4" s="47">
        <v>10</v>
      </c>
      <c r="O4" s="47">
        <v>10</v>
      </c>
      <c r="P4" s="47">
        <v>10</v>
      </c>
      <c r="Q4" s="47">
        <v>10</v>
      </c>
      <c r="R4" s="47">
        <v>10</v>
      </c>
      <c r="S4" s="47">
        <v>10</v>
      </c>
      <c r="T4" s="47">
        <v>10</v>
      </c>
      <c r="U4" s="47">
        <v>10</v>
      </c>
      <c r="V4" s="47"/>
      <c r="W4" s="48">
        <v>9.4285714285714288</v>
      </c>
      <c r="X4" s="49" t="s">
        <v>31</v>
      </c>
      <c r="Y4" s="99">
        <v>3300000</v>
      </c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</row>
    <row r="5" spans="1:46" s="17" customFormat="1" ht="20.100000000000001" customHeight="1" thickBot="1" x14ac:dyDescent="0.3">
      <c r="A5" s="117" t="s">
        <v>32</v>
      </c>
      <c r="B5" s="117" t="s">
        <v>33</v>
      </c>
      <c r="C5" s="117" t="s">
        <v>34</v>
      </c>
      <c r="D5" s="118" t="s">
        <v>774</v>
      </c>
      <c r="E5" s="117" t="s">
        <v>35</v>
      </c>
      <c r="F5" s="119">
        <v>3880000</v>
      </c>
      <c r="G5" s="119">
        <v>1000000</v>
      </c>
      <c r="H5" s="50">
        <v>8</v>
      </c>
      <c r="I5" s="50">
        <v>8</v>
      </c>
      <c r="J5" s="50">
        <v>8</v>
      </c>
      <c r="K5" s="50">
        <v>9</v>
      </c>
      <c r="L5" s="50">
        <v>9</v>
      </c>
      <c r="M5" s="50">
        <v>9</v>
      </c>
      <c r="N5" s="50">
        <v>9</v>
      </c>
      <c r="O5" s="50">
        <v>9</v>
      </c>
      <c r="P5" s="50">
        <v>10</v>
      </c>
      <c r="Q5" s="50">
        <v>10</v>
      </c>
      <c r="R5" s="50">
        <v>10</v>
      </c>
      <c r="S5" s="50">
        <v>10</v>
      </c>
      <c r="T5" s="50">
        <v>10</v>
      </c>
      <c r="U5" s="50">
        <v>10</v>
      </c>
      <c r="V5" s="50">
        <v>10</v>
      </c>
      <c r="W5" s="51">
        <v>9.2666666666666675</v>
      </c>
      <c r="X5" s="52" t="s">
        <v>31</v>
      </c>
      <c r="Y5" s="100">
        <v>760000</v>
      </c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</row>
    <row r="6" spans="1:46" ht="20.100000000000001" customHeight="1" x14ac:dyDescent="0.25">
      <c r="A6" s="117" t="s">
        <v>37</v>
      </c>
      <c r="B6" s="117" t="s">
        <v>38</v>
      </c>
      <c r="C6" s="117" t="s">
        <v>39</v>
      </c>
      <c r="D6" s="118" t="s">
        <v>771</v>
      </c>
      <c r="E6" s="117" t="s">
        <v>40</v>
      </c>
      <c r="F6" s="119">
        <v>2725000</v>
      </c>
      <c r="G6" s="120">
        <v>1805000</v>
      </c>
      <c r="H6" s="50">
        <v>7</v>
      </c>
      <c r="I6" s="50">
        <v>8</v>
      </c>
      <c r="J6" s="50">
        <v>8</v>
      </c>
      <c r="K6" s="50">
        <v>9</v>
      </c>
      <c r="L6" s="50">
        <v>9</v>
      </c>
      <c r="M6" s="50">
        <v>9</v>
      </c>
      <c r="N6" s="50">
        <v>9</v>
      </c>
      <c r="O6" s="50">
        <v>9</v>
      </c>
      <c r="P6" s="50">
        <v>9</v>
      </c>
      <c r="Q6" s="50">
        <v>9</v>
      </c>
      <c r="R6" s="50">
        <v>9</v>
      </c>
      <c r="S6" s="50">
        <v>10</v>
      </c>
      <c r="T6" s="50">
        <v>10</v>
      </c>
      <c r="U6" s="50">
        <v>10</v>
      </c>
      <c r="V6" s="50"/>
      <c r="W6" s="51">
        <v>8.9285714285714288</v>
      </c>
      <c r="X6" s="52" t="s">
        <v>31</v>
      </c>
      <c r="Y6" s="100">
        <v>1350000</v>
      </c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</row>
    <row r="7" spans="1:46" ht="20.100000000000001" customHeight="1" x14ac:dyDescent="0.25">
      <c r="A7" s="117" t="s">
        <v>41</v>
      </c>
      <c r="B7" s="117" t="s">
        <v>42</v>
      </c>
      <c r="C7" s="117" t="s">
        <v>43</v>
      </c>
      <c r="D7" s="118" t="s">
        <v>771</v>
      </c>
      <c r="E7" s="117" t="s">
        <v>44</v>
      </c>
      <c r="F7" s="119">
        <v>8500000</v>
      </c>
      <c r="G7" s="120">
        <v>3500000</v>
      </c>
      <c r="H7" s="50">
        <v>7</v>
      </c>
      <c r="I7" s="50">
        <v>7</v>
      </c>
      <c r="J7" s="50">
        <v>8</v>
      </c>
      <c r="K7" s="50">
        <v>8</v>
      </c>
      <c r="L7" s="50">
        <v>8</v>
      </c>
      <c r="M7" s="50">
        <v>8</v>
      </c>
      <c r="N7" s="50">
        <v>8</v>
      </c>
      <c r="O7" s="50">
        <v>9</v>
      </c>
      <c r="P7" s="50">
        <v>9</v>
      </c>
      <c r="Q7" s="50">
        <v>9</v>
      </c>
      <c r="R7" s="50">
        <v>9</v>
      </c>
      <c r="S7" s="50">
        <v>9</v>
      </c>
      <c r="T7" s="50">
        <v>10</v>
      </c>
      <c r="U7" s="50">
        <v>10</v>
      </c>
      <c r="V7" s="50"/>
      <c r="W7" s="51">
        <v>8.5</v>
      </c>
      <c r="X7" s="52" t="s">
        <v>31</v>
      </c>
      <c r="Y7" s="100">
        <v>2250000</v>
      </c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</row>
    <row r="8" spans="1:46" ht="20.100000000000001" customHeight="1" x14ac:dyDescent="0.25">
      <c r="A8" s="117" t="s">
        <v>46</v>
      </c>
      <c r="B8" s="117" t="s">
        <v>47</v>
      </c>
      <c r="C8" s="117" t="s">
        <v>48</v>
      </c>
      <c r="D8" s="118" t="s">
        <v>770</v>
      </c>
      <c r="E8" s="117" t="s">
        <v>49</v>
      </c>
      <c r="F8" s="119">
        <v>2120000</v>
      </c>
      <c r="G8" s="119">
        <v>582000</v>
      </c>
      <c r="H8" s="50">
        <v>7</v>
      </c>
      <c r="I8" s="50">
        <v>7</v>
      </c>
      <c r="J8" s="50">
        <v>7</v>
      </c>
      <c r="K8" s="50">
        <v>8</v>
      </c>
      <c r="L8" s="50">
        <v>8</v>
      </c>
      <c r="M8" s="50">
        <v>8</v>
      </c>
      <c r="N8" s="50">
        <v>9</v>
      </c>
      <c r="O8" s="50">
        <v>9</v>
      </c>
      <c r="P8" s="50">
        <v>9</v>
      </c>
      <c r="Q8" s="50">
        <v>9</v>
      </c>
      <c r="R8" s="50">
        <v>9</v>
      </c>
      <c r="S8" s="50">
        <v>9</v>
      </c>
      <c r="T8" s="50">
        <v>10</v>
      </c>
      <c r="U8" s="50">
        <v>10</v>
      </c>
      <c r="V8" s="50"/>
      <c r="W8" s="51">
        <v>8.5</v>
      </c>
      <c r="X8" s="52" t="s">
        <v>31</v>
      </c>
      <c r="Y8" s="100">
        <v>370000</v>
      </c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</row>
    <row r="9" spans="1:46" ht="20.100000000000001" customHeight="1" x14ac:dyDescent="0.25">
      <c r="A9" s="117" t="s">
        <v>50</v>
      </c>
      <c r="B9" s="117" t="s">
        <v>51</v>
      </c>
      <c r="C9" s="117" t="s">
        <v>52</v>
      </c>
      <c r="D9" s="118" t="s">
        <v>771</v>
      </c>
      <c r="E9" s="117" t="s">
        <v>53</v>
      </c>
      <c r="F9" s="119">
        <v>2322000</v>
      </c>
      <c r="G9" s="119">
        <v>977000</v>
      </c>
      <c r="H9" s="50">
        <v>6</v>
      </c>
      <c r="I9" s="50">
        <v>7</v>
      </c>
      <c r="J9" s="50">
        <v>7</v>
      </c>
      <c r="K9" s="50">
        <v>8</v>
      </c>
      <c r="L9" s="50">
        <v>8</v>
      </c>
      <c r="M9" s="50">
        <v>8</v>
      </c>
      <c r="N9" s="50">
        <v>8</v>
      </c>
      <c r="O9" s="50">
        <v>8</v>
      </c>
      <c r="P9" s="50">
        <v>9</v>
      </c>
      <c r="Q9" s="50">
        <v>9</v>
      </c>
      <c r="R9" s="50">
        <v>9</v>
      </c>
      <c r="S9" s="50">
        <v>9</v>
      </c>
      <c r="T9" s="50">
        <v>9</v>
      </c>
      <c r="U9" s="50">
        <v>10</v>
      </c>
      <c r="V9" s="50">
        <v>10</v>
      </c>
      <c r="W9" s="51">
        <v>8.3333333333333339</v>
      </c>
      <c r="X9" s="52" t="s">
        <v>31</v>
      </c>
      <c r="Y9" s="100">
        <v>570000</v>
      </c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</row>
    <row r="10" spans="1:46" ht="20.100000000000001" customHeight="1" x14ac:dyDescent="0.25">
      <c r="A10" s="117" t="s">
        <v>54</v>
      </c>
      <c r="B10" s="117" t="s">
        <v>55</v>
      </c>
      <c r="C10" s="117" t="s">
        <v>56</v>
      </c>
      <c r="D10" s="118" t="s">
        <v>774</v>
      </c>
      <c r="E10" s="117" t="s">
        <v>57</v>
      </c>
      <c r="F10" s="119">
        <v>832438</v>
      </c>
      <c r="G10" s="119">
        <v>102195</v>
      </c>
      <c r="H10" s="50">
        <v>6</v>
      </c>
      <c r="I10" s="50">
        <v>6</v>
      </c>
      <c r="J10" s="50">
        <v>7</v>
      </c>
      <c r="K10" s="50">
        <v>8</v>
      </c>
      <c r="L10" s="50">
        <v>8</v>
      </c>
      <c r="M10" s="50">
        <v>8</v>
      </c>
      <c r="N10" s="50">
        <v>8</v>
      </c>
      <c r="O10" s="50">
        <v>8</v>
      </c>
      <c r="P10" s="50">
        <v>8</v>
      </c>
      <c r="Q10" s="50">
        <v>8</v>
      </c>
      <c r="R10" s="50">
        <v>9</v>
      </c>
      <c r="S10" s="50">
        <v>9</v>
      </c>
      <c r="T10" s="50">
        <v>9</v>
      </c>
      <c r="U10" s="50">
        <v>10</v>
      </c>
      <c r="V10" s="50">
        <v>10</v>
      </c>
      <c r="W10" s="51">
        <v>8.1333333333333329</v>
      </c>
      <c r="X10" s="52" t="s">
        <v>31</v>
      </c>
      <c r="Y10" s="100">
        <v>60000</v>
      </c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</row>
    <row r="11" spans="1:46" ht="20.100000000000001" customHeight="1" x14ac:dyDescent="0.25">
      <c r="A11" s="117" t="s">
        <v>58</v>
      </c>
      <c r="B11" s="117" t="s">
        <v>59</v>
      </c>
      <c r="C11" s="117" t="s">
        <v>60</v>
      </c>
      <c r="D11" s="118" t="s">
        <v>771</v>
      </c>
      <c r="E11" s="117" t="s">
        <v>61</v>
      </c>
      <c r="F11" s="119">
        <v>1735000</v>
      </c>
      <c r="G11" s="119">
        <v>931000</v>
      </c>
      <c r="H11" s="50">
        <v>7</v>
      </c>
      <c r="I11" s="50">
        <v>7</v>
      </c>
      <c r="J11" s="50">
        <v>7</v>
      </c>
      <c r="K11" s="50">
        <v>7</v>
      </c>
      <c r="L11" s="50">
        <v>8</v>
      </c>
      <c r="M11" s="50">
        <v>8</v>
      </c>
      <c r="N11" s="50">
        <v>8</v>
      </c>
      <c r="O11" s="50">
        <v>8</v>
      </c>
      <c r="P11" s="50">
        <v>8</v>
      </c>
      <c r="Q11" s="50">
        <v>9</v>
      </c>
      <c r="R11" s="50">
        <v>9</v>
      </c>
      <c r="S11" s="50">
        <v>9</v>
      </c>
      <c r="T11" s="50">
        <v>9</v>
      </c>
      <c r="U11" s="50">
        <v>9</v>
      </c>
      <c r="V11" s="50">
        <v>9</v>
      </c>
      <c r="W11" s="51">
        <v>8.1333333333333329</v>
      </c>
      <c r="X11" s="52" t="s">
        <v>31</v>
      </c>
      <c r="Y11" s="100">
        <v>550000</v>
      </c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</row>
    <row r="12" spans="1:46" ht="20.100000000000001" customHeight="1" x14ac:dyDescent="0.25">
      <c r="A12" s="117" t="s">
        <v>62</v>
      </c>
      <c r="B12" s="117" t="s">
        <v>63</v>
      </c>
      <c r="C12" s="117" t="s">
        <v>64</v>
      </c>
      <c r="D12" s="118" t="s">
        <v>771</v>
      </c>
      <c r="E12" s="117" t="s">
        <v>65</v>
      </c>
      <c r="F12" s="119">
        <v>3414000</v>
      </c>
      <c r="G12" s="119">
        <v>1423000</v>
      </c>
      <c r="H12" s="50">
        <v>7</v>
      </c>
      <c r="I12" s="50">
        <v>7</v>
      </c>
      <c r="J12" s="50">
        <v>7</v>
      </c>
      <c r="K12" s="50">
        <v>7</v>
      </c>
      <c r="L12" s="50">
        <v>7</v>
      </c>
      <c r="M12" s="50">
        <v>8</v>
      </c>
      <c r="N12" s="50">
        <v>8</v>
      </c>
      <c r="O12" s="50">
        <v>8</v>
      </c>
      <c r="P12" s="50">
        <v>8</v>
      </c>
      <c r="Q12" s="50">
        <v>8</v>
      </c>
      <c r="R12" s="50">
        <v>8</v>
      </c>
      <c r="S12" s="50">
        <v>9</v>
      </c>
      <c r="T12" s="50">
        <v>9</v>
      </c>
      <c r="U12" s="50">
        <v>10</v>
      </c>
      <c r="V12" s="50">
        <v>10</v>
      </c>
      <c r="W12" s="51">
        <v>8.0666666666666664</v>
      </c>
      <c r="X12" s="52" t="s">
        <v>45</v>
      </c>
      <c r="Y12" s="100">
        <v>780000</v>
      </c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</row>
    <row r="13" spans="1:46" s="17" customFormat="1" ht="20.100000000000001" customHeight="1" thickBot="1" x14ac:dyDescent="0.3">
      <c r="A13" s="117" t="s">
        <v>66</v>
      </c>
      <c r="B13" s="117" t="s">
        <v>47</v>
      </c>
      <c r="C13" s="117" t="s">
        <v>67</v>
      </c>
      <c r="D13" s="118" t="s">
        <v>770</v>
      </c>
      <c r="E13" s="117" t="s">
        <v>49</v>
      </c>
      <c r="F13" s="119">
        <v>1387600</v>
      </c>
      <c r="G13" s="119">
        <v>362400</v>
      </c>
      <c r="H13" s="50">
        <v>7</v>
      </c>
      <c r="I13" s="50">
        <v>7</v>
      </c>
      <c r="J13" s="50">
        <v>7</v>
      </c>
      <c r="K13" s="50">
        <v>7</v>
      </c>
      <c r="L13" s="50">
        <v>8</v>
      </c>
      <c r="M13" s="50">
        <v>8</v>
      </c>
      <c r="N13" s="50">
        <v>8</v>
      </c>
      <c r="O13" s="50">
        <v>8</v>
      </c>
      <c r="P13" s="50">
        <v>8</v>
      </c>
      <c r="Q13" s="50">
        <v>8</v>
      </c>
      <c r="R13" s="50">
        <v>9</v>
      </c>
      <c r="S13" s="50">
        <v>9</v>
      </c>
      <c r="T13" s="50">
        <v>9</v>
      </c>
      <c r="U13" s="50">
        <v>9</v>
      </c>
      <c r="V13" s="50"/>
      <c r="W13" s="51">
        <v>8</v>
      </c>
      <c r="X13" s="52" t="s">
        <v>31</v>
      </c>
      <c r="Y13" s="100">
        <v>200000</v>
      </c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</row>
    <row r="14" spans="1:46" ht="20.100000000000001" customHeight="1" x14ac:dyDescent="0.25">
      <c r="A14" s="117" t="s">
        <v>68</v>
      </c>
      <c r="B14" s="117" t="s">
        <v>69</v>
      </c>
      <c r="C14" s="117" t="s">
        <v>70</v>
      </c>
      <c r="D14" s="118" t="s">
        <v>776</v>
      </c>
      <c r="E14" s="117" t="s">
        <v>71</v>
      </c>
      <c r="F14" s="119">
        <v>545000</v>
      </c>
      <c r="G14" s="119">
        <v>287000</v>
      </c>
      <c r="H14" s="50">
        <v>6</v>
      </c>
      <c r="I14" s="50">
        <v>7</v>
      </c>
      <c r="J14" s="50">
        <v>7</v>
      </c>
      <c r="K14" s="50">
        <v>7</v>
      </c>
      <c r="L14" s="50">
        <v>7</v>
      </c>
      <c r="M14" s="50">
        <v>7</v>
      </c>
      <c r="N14" s="50">
        <v>7</v>
      </c>
      <c r="O14" s="50">
        <v>8</v>
      </c>
      <c r="P14" s="50">
        <v>8</v>
      </c>
      <c r="Q14" s="50">
        <v>8</v>
      </c>
      <c r="R14" s="50">
        <v>8</v>
      </c>
      <c r="S14" s="50">
        <v>8</v>
      </c>
      <c r="T14" s="50">
        <v>9</v>
      </c>
      <c r="U14" s="50">
        <v>10</v>
      </c>
      <c r="V14" s="50">
        <v>10</v>
      </c>
      <c r="W14" s="51">
        <v>7.8</v>
      </c>
      <c r="X14" s="52" t="s">
        <v>31</v>
      </c>
      <c r="Y14" s="100">
        <v>140000</v>
      </c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</row>
    <row r="15" spans="1:46" ht="20.100000000000001" customHeight="1" x14ac:dyDescent="0.25">
      <c r="A15" s="117" t="s">
        <v>72</v>
      </c>
      <c r="B15" s="117" t="s">
        <v>73</v>
      </c>
      <c r="C15" s="117" t="s">
        <v>74</v>
      </c>
      <c r="D15" s="118" t="s">
        <v>771</v>
      </c>
      <c r="E15" s="117" t="s">
        <v>75</v>
      </c>
      <c r="F15" s="119">
        <v>6396226</v>
      </c>
      <c r="G15" s="119">
        <v>950000</v>
      </c>
      <c r="H15" s="50">
        <v>6</v>
      </c>
      <c r="I15" s="50">
        <v>7</v>
      </c>
      <c r="J15" s="50">
        <v>7</v>
      </c>
      <c r="K15" s="50">
        <v>7</v>
      </c>
      <c r="L15" s="50">
        <v>7</v>
      </c>
      <c r="M15" s="50">
        <v>7</v>
      </c>
      <c r="N15" s="50">
        <v>8</v>
      </c>
      <c r="O15" s="50">
        <v>8</v>
      </c>
      <c r="P15" s="50">
        <v>8</v>
      </c>
      <c r="Q15" s="50">
        <v>8</v>
      </c>
      <c r="R15" s="50">
        <v>8</v>
      </c>
      <c r="S15" s="50">
        <v>8</v>
      </c>
      <c r="T15" s="50">
        <v>8</v>
      </c>
      <c r="U15" s="50">
        <v>8</v>
      </c>
      <c r="V15" s="50">
        <v>9</v>
      </c>
      <c r="W15" s="51">
        <v>7.6</v>
      </c>
      <c r="X15" s="52" t="s">
        <v>31</v>
      </c>
      <c r="Y15" s="100">
        <v>440000</v>
      </c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</row>
    <row r="16" spans="1:46" ht="20.100000000000001" customHeight="1" x14ac:dyDescent="0.25">
      <c r="A16" s="117" t="s">
        <v>76</v>
      </c>
      <c r="B16" s="117" t="s">
        <v>77</v>
      </c>
      <c r="C16" s="117" t="s">
        <v>78</v>
      </c>
      <c r="D16" s="118" t="s">
        <v>775</v>
      </c>
      <c r="E16" s="117" t="s">
        <v>79</v>
      </c>
      <c r="F16" s="119">
        <v>2072990</v>
      </c>
      <c r="G16" s="119">
        <v>150000</v>
      </c>
      <c r="H16" s="50">
        <v>6</v>
      </c>
      <c r="I16" s="50">
        <v>6</v>
      </c>
      <c r="J16" s="50">
        <v>7</v>
      </c>
      <c r="K16" s="50">
        <v>7</v>
      </c>
      <c r="L16" s="50">
        <v>7</v>
      </c>
      <c r="M16" s="50">
        <v>7</v>
      </c>
      <c r="N16" s="50">
        <v>7</v>
      </c>
      <c r="O16" s="50">
        <v>8</v>
      </c>
      <c r="P16" s="50">
        <v>8</v>
      </c>
      <c r="Q16" s="50">
        <v>8</v>
      </c>
      <c r="R16" s="50">
        <v>8</v>
      </c>
      <c r="S16" s="50">
        <v>9</v>
      </c>
      <c r="T16" s="50">
        <v>10</v>
      </c>
      <c r="U16" s="50"/>
      <c r="V16" s="50"/>
      <c r="W16" s="51">
        <v>7.5384615384615383</v>
      </c>
      <c r="X16" s="52" t="s">
        <v>31</v>
      </c>
      <c r="Y16" s="100">
        <v>65000</v>
      </c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</row>
    <row r="17" spans="1:46" ht="20.100000000000001" customHeight="1" x14ac:dyDescent="0.25">
      <c r="A17" s="117" t="s">
        <v>80</v>
      </c>
      <c r="B17" s="117" t="s">
        <v>55</v>
      </c>
      <c r="C17" s="117" t="s">
        <v>81</v>
      </c>
      <c r="D17" s="118" t="s">
        <v>774</v>
      </c>
      <c r="E17" s="117" t="s">
        <v>57</v>
      </c>
      <c r="F17" s="119">
        <v>1000748</v>
      </c>
      <c r="G17" s="119">
        <v>117568</v>
      </c>
      <c r="H17" s="50">
        <v>5</v>
      </c>
      <c r="I17" s="50">
        <v>6</v>
      </c>
      <c r="J17" s="50">
        <v>7</v>
      </c>
      <c r="K17" s="50">
        <v>7</v>
      </c>
      <c r="L17" s="50">
        <v>7</v>
      </c>
      <c r="M17" s="50">
        <v>7</v>
      </c>
      <c r="N17" s="50">
        <v>7</v>
      </c>
      <c r="O17" s="50">
        <v>7</v>
      </c>
      <c r="P17" s="50">
        <v>7</v>
      </c>
      <c r="Q17" s="50">
        <v>7</v>
      </c>
      <c r="R17" s="50">
        <v>8</v>
      </c>
      <c r="S17" s="50">
        <v>9</v>
      </c>
      <c r="T17" s="50">
        <v>9</v>
      </c>
      <c r="U17" s="50">
        <v>10</v>
      </c>
      <c r="V17" s="50">
        <v>10</v>
      </c>
      <c r="W17" s="51">
        <v>7.5333333333333332</v>
      </c>
      <c r="X17" s="52" t="s">
        <v>31</v>
      </c>
      <c r="Y17" s="100">
        <v>50000</v>
      </c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</row>
    <row r="18" spans="1:46" ht="20.100000000000001" customHeight="1" x14ac:dyDescent="0.25">
      <c r="A18" s="117" t="s">
        <v>82</v>
      </c>
      <c r="B18" s="117" t="s">
        <v>83</v>
      </c>
      <c r="C18" s="117" t="s">
        <v>84</v>
      </c>
      <c r="D18" s="118" t="s">
        <v>769</v>
      </c>
      <c r="E18" s="117" t="s">
        <v>85</v>
      </c>
      <c r="F18" s="119">
        <v>3137000</v>
      </c>
      <c r="G18" s="119">
        <v>990000</v>
      </c>
      <c r="H18" s="50">
        <v>6</v>
      </c>
      <c r="I18" s="50">
        <v>6</v>
      </c>
      <c r="J18" s="50">
        <v>6</v>
      </c>
      <c r="K18" s="50">
        <v>7</v>
      </c>
      <c r="L18" s="50">
        <v>7</v>
      </c>
      <c r="M18" s="50">
        <v>7</v>
      </c>
      <c r="N18" s="50">
        <v>7</v>
      </c>
      <c r="O18" s="50">
        <v>7</v>
      </c>
      <c r="P18" s="50">
        <v>8</v>
      </c>
      <c r="Q18" s="50">
        <v>8</v>
      </c>
      <c r="R18" s="50">
        <v>8</v>
      </c>
      <c r="S18" s="50">
        <v>8</v>
      </c>
      <c r="T18" s="50">
        <v>8</v>
      </c>
      <c r="U18" s="50">
        <v>9</v>
      </c>
      <c r="V18" s="50">
        <v>9</v>
      </c>
      <c r="W18" s="51">
        <v>7.4</v>
      </c>
      <c r="X18" s="52" t="s">
        <v>31</v>
      </c>
      <c r="Y18" s="100">
        <v>380000</v>
      </c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</row>
    <row r="19" spans="1:46" ht="20.100000000000001" customHeight="1" x14ac:dyDescent="0.25">
      <c r="A19" s="117" t="s">
        <v>86</v>
      </c>
      <c r="B19" s="117" t="s">
        <v>87</v>
      </c>
      <c r="C19" s="117" t="s">
        <v>88</v>
      </c>
      <c r="D19" s="118" t="s">
        <v>774</v>
      </c>
      <c r="E19" s="117" t="s">
        <v>89</v>
      </c>
      <c r="F19" s="119">
        <v>2461000</v>
      </c>
      <c r="G19" s="119">
        <v>1158000</v>
      </c>
      <c r="H19" s="50">
        <v>6</v>
      </c>
      <c r="I19" s="50">
        <v>6</v>
      </c>
      <c r="J19" s="50">
        <v>6</v>
      </c>
      <c r="K19" s="50">
        <v>7</v>
      </c>
      <c r="L19" s="50">
        <v>7</v>
      </c>
      <c r="M19" s="50">
        <v>7</v>
      </c>
      <c r="N19" s="50">
        <v>7</v>
      </c>
      <c r="O19" s="50">
        <v>7</v>
      </c>
      <c r="P19" s="50">
        <v>7</v>
      </c>
      <c r="Q19" s="50">
        <v>8</v>
      </c>
      <c r="R19" s="50">
        <v>8</v>
      </c>
      <c r="S19" s="50">
        <v>8</v>
      </c>
      <c r="T19" s="50">
        <v>9</v>
      </c>
      <c r="U19" s="50">
        <v>9</v>
      </c>
      <c r="V19" s="50">
        <v>9</v>
      </c>
      <c r="W19" s="51">
        <v>7.4</v>
      </c>
      <c r="X19" s="52" t="s">
        <v>31</v>
      </c>
      <c r="Y19" s="100">
        <v>430000</v>
      </c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</row>
    <row r="20" spans="1:46" ht="20.100000000000001" customHeight="1" x14ac:dyDescent="0.25">
      <c r="A20" s="117" t="s">
        <v>90</v>
      </c>
      <c r="B20" s="117" t="s">
        <v>91</v>
      </c>
      <c r="C20" s="117" t="s">
        <v>92</v>
      </c>
      <c r="D20" s="118" t="s">
        <v>774</v>
      </c>
      <c r="E20" s="117" t="s">
        <v>93</v>
      </c>
      <c r="F20" s="119">
        <v>400000</v>
      </c>
      <c r="G20" s="119">
        <v>120000</v>
      </c>
      <c r="H20" s="50">
        <v>6</v>
      </c>
      <c r="I20" s="50">
        <v>6</v>
      </c>
      <c r="J20" s="50">
        <v>7</v>
      </c>
      <c r="K20" s="50">
        <v>7</v>
      </c>
      <c r="L20" s="50">
        <v>7</v>
      </c>
      <c r="M20" s="50">
        <v>7</v>
      </c>
      <c r="N20" s="50">
        <v>7</v>
      </c>
      <c r="O20" s="50">
        <v>7</v>
      </c>
      <c r="P20" s="50">
        <v>8</v>
      </c>
      <c r="Q20" s="50">
        <v>8</v>
      </c>
      <c r="R20" s="50">
        <v>8</v>
      </c>
      <c r="S20" s="50">
        <v>8</v>
      </c>
      <c r="T20" s="50">
        <v>8</v>
      </c>
      <c r="U20" s="50">
        <v>9</v>
      </c>
      <c r="V20" s="50"/>
      <c r="W20" s="51">
        <v>7.3571428571428568</v>
      </c>
      <c r="X20" s="52" t="s">
        <v>31</v>
      </c>
      <c r="Y20" s="100">
        <v>45000</v>
      </c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</row>
    <row r="21" spans="1:46" ht="20.100000000000001" customHeight="1" x14ac:dyDescent="0.25">
      <c r="A21" s="117" t="s">
        <v>94</v>
      </c>
      <c r="B21" s="117" t="s">
        <v>95</v>
      </c>
      <c r="C21" s="117" t="s">
        <v>96</v>
      </c>
      <c r="D21" s="118" t="s">
        <v>771</v>
      </c>
      <c r="E21" s="117" t="s">
        <v>97</v>
      </c>
      <c r="F21" s="119">
        <v>965000</v>
      </c>
      <c r="G21" s="119">
        <v>300000</v>
      </c>
      <c r="H21" s="50">
        <v>6</v>
      </c>
      <c r="I21" s="50">
        <v>6</v>
      </c>
      <c r="J21" s="50">
        <v>6</v>
      </c>
      <c r="K21" s="50">
        <v>7</v>
      </c>
      <c r="L21" s="50">
        <v>7</v>
      </c>
      <c r="M21" s="50">
        <v>7</v>
      </c>
      <c r="N21" s="50">
        <v>7</v>
      </c>
      <c r="O21" s="50">
        <v>7</v>
      </c>
      <c r="P21" s="50">
        <v>7</v>
      </c>
      <c r="Q21" s="50">
        <v>8</v>
      </c>
      <c r="R21" s="50">
        <v>8</v>
      </c>
      <c r="S21" s="50">
        <v>8</v>
      </c>
      <c r="T21" s="50">
        <v>8</v>
      </c>
      <c r="U21" s="50">
        <v>8</v>
      </c>
      <c r="V21" s="50">
        <v>9</v>
      </c>
      <c r="W21" s="51">
        <v>7.2666666666666666</v>
      </c>
      <c r="X21" s="52" t="s">
        <v>45</v>
      </c>
      <c r="Y21" s="100">
        <v>105000</v>
      </c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</row>
    <row r="22" spans="1:46" s="17" customFormat="1" ht="20.100000000000001" customHeight="1" thickBot="1" x14ac:dyDescent="0.3">
      <c r="A22" s="117" t="s">
        <v>98</v>
      </c>
      <c r="B22" s="117" t="s">
        <v>95</v>
      </c>
      <c r="C22" s="117" t="s">
        <v>99</v>
      </c>
      <c r="D22" s="118" t="s">
        <v>771</v>
      </c>
      <c r="E22" s="117" t="s">
        <v>97</v>
      </c>
      <c r="F22" s="119">
        <v>984000</v>
      </c>
      <c r="G22" s="119">
        <v>300000</v>
      </c>
      <c r="H22" s="50">
        <v>5</v>
      </c>
      <c r="I22" s="50">
        <v>6</v>
      </c>
      <c r="J22" s="50">
        <v>7</v>
      </c>
      <c r="K22" s="50">
        <v>7</v>
      </c>
      <c r="L22" s="50">
        <v>7</v>
      </c>
      <c r="M22" s="50">
        <v>7</v>
      </c>
      <c r="N22" s="50">
        <v>7</v>
      </c>
      <c r="O22" s="50">
        <v>7</v>
      </c>
      <c r="P22" s="50">
        <v>7</v>
      </c>
      <c r="Q22" s="50">
        <v>7</v>
      </c>
      <c r="R22" s="50">
        <v>7</v>
      </c>
      <c r="S22" s="50">
        <v>8</v>
      </c>
      <c r="T22" s="50">
        <v>8</v>
      </c>
      <c r="U22" s="50">
        <v>8</v>
      </c>
      <c r="V22" s="50"/>
      <c r="W22" s="51">
        <v>7</v>
      </c>
      <c r="X22" s="52" t="s">
        <v>45</v>
      </c>
      <c r="Y22" s="100">
        <v>100000</v>
      </c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</row>
    <row r="23" spans="1:46" s="37" customFormat="1" ht="3" customHeight="1" x14ac:dyDescent="0.25">
      <c r="A23" s="121"/>
      <c r="B23" s="121"/>
      <c r="C23" s="121"/>
      <c r="D23" s="122"/>
      <c r="E23" s="121"/>
      <c r="F23" s="123"/>
      <c r="G23" s="123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5"/>
      <c r="X23" s="56"/>
      <c r="Y23" s="57"/>
    </row>
    <row r="24" spans="1:46" ht="20.100000000000001" customHeight="1" x14ac:dyDescent="0.25">
      <c r="A24" s="124" t="s">
        <v>100</v>
      </c>
      <c r="B24" s="124" t="s">
        <v>101</v>
      </c>
      <c r="C24" s="124" t="s">
        <v>102</v>
      </c>
      <c r="D24" s="125" t="s">
        <v>771</v>
      </c>
      <c r="E24" s="124" t="s">
        <v>103</v>
      </c>
      <c r="F24" s="120">
        <v>1100000</v>
      </c>
      <c r="G24" s="120">
        <v>200000</v>
      </c>
      <c r="H24" s="58">
        <v>3</v>
      </c>
      <c r="I24" s="58">
        <v>5</v>
      </c>
      <c r="J24" s="58">
        <v>6</v>
      </c>
      <c r="K24" s="58">
        <v>6</v>
      </c>
      <c r="L24" s="58">
        <v>6</v>
      </c>
      <c r="M24" s="58">
        <v>6</v>
      </c>
      <c r="N24" s="58">
        <v>6</v>
      </c>
      <c r="O24" s="58">
        <v>6</v>
      </c>
      <c r="P24" s="58">
        <v>7</v>
      </c>
      <c r="Q24" s="58">
        <v>7</v>
      </c>
      <c r="R24" s="58">
        <v>7</v>
      </c>
      <c r="S24" s="58">
        <v>7</v>
      </c>
      <c r="T24" s="58">
        <v>8</v>
      </c>
      <c r="U24" s="58">
        <v>9</v>
      </c>
      <c r="V24" s="58">
        <v>9</v>
      </c>
      <c r="W24" s="59">
        <v>6.5333333333333332</v>
      </c>
      <c r="X24" s="60" t="s">
        <v>45</v>
      </c>
      <c r="Y24" s="61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</row>
    <row r="25" spans="1:46" ht="20.100000000000001" customHeight="1" x14ac:dyDescent="0.25">
      <c r="A25" s="124" t="s">
        <v>104</v>
      </c>
      <c r="B25" s="124" t="s">
        <v>105</v>
      </c>
      <c r="C25" s="124" t="s">
        <v>106</v>
      </c>
      <c r="D25" s="125" t="s">
        <v>776</v>
      </c>
      <c r="E25" s="124" t="s">
        <v>107</v>
      </c>
      <c r="F25" s="120">
        <v>2762000</v>
      </c>
      <c r="G25" s="120">
        <v>600000</v>
      </c>
      <c r="H25" s="58">
        <v>5</v>
      </c>
      <c r="I25" s="58">
        <v>5</v>
      </c>
      <c r="J25" s="58">
        <v>6</v>
      </c>
      <c r="K25" s="58">
        <v>6</v>
      </c>
      <c r="L25" s="58">
        <v>6</v>
      </c>
      <c r="M25" s="58">
        <v>6</v>
      </c>
      <c r="N25" s="58">
        <v>6</v>
      </c>
      <c r="O25" s="58">
        <v>6</v>
      </c>
      <c r="P25" s="58">
        <v>7</v>
      </c>
      <c r="Q25" s="58">
        <v>7</v>
      </c>
      <c r="R25" s="58">
        <v>7</v>
      </c>
      <c r="S25" s="58">
        <v>7</v>
      </c>
      <c r="T25" s="58">
        <v>7</v>
      </c>
      <c r="U25" s="58">
        <v>7</v>
      </c>
      <c r="V25" s="58">
        <v>8</v>
      </c>
      <c r="W25" s="59">
        <v>6.4</v>
      </c>
      <c r="X25" s="60" t="s">
        <v>36</v>
      </c>
      <c r="Y25" s="61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</row>
    <row r="26" spans="1:46" s="17" customFormat="1" ht="20.100000000000001" customHeight="1" thickBot="1" x14ac:dyDescent="0.3">
      <c r="A26" s="124" t="s">
        <v>108</v>
      </c>
      <c r="B26" s="124" t="s">
        <v>109</v>
      </c>
      <c r="C26" s="124" t="s">
        <v>110</v>
      </c>
      <c r="D26" s="125" t="s">
        <v>775</v>
      </c>
      <c r="E26" s="124" t="s">
        <v>111</v>
      </c>
      <c r="F26" s="120">
        <v>736000</v>
      </c>
      <c r="G26" s="120">
        <v>160000</v>
      </c>
      <c r="H26" s="58">
        <v>5</v>
      </c>
      <c r="I26" s="58">
        <v>6</v>
      </c>
      <c r="J26" s="58">
        <v>6</v>
      </c>
      <c r="K26" s="58">
        <v>6</v>
      </c>
      <c r="L26" s="58">
        <v>6</v>
      </c>
      <c r="M26" s="58">
        <v>6</v>
      </c>
      <c r="N26" s="58">
        <v>6</v>
      </c>
      <c r="O26" s="58">
        <v>6</v>
      </c>
      <c r="P26" s="58">
        <v>7</v>
      </c>
      <c r="Q26" s="58">
        <v>7</v>
      </c>
      <c r="R26" s="58">
        <v>7</v>
      </c>
      <c r="S26" s="58">
        <v>7</v>
      </c>
      <c r="T26" s="58">
        <v>8</v>
      </c>
      <c r="U26" s="58"/>
      <c r="V26" s="58"/>
      <c r="W26" s="59">
        <v>6.384615384615385</v>
      </c>
      <c r="X26" s="60" t="s">
        <v>45</v>
      </c>
      <c r="Y26" s="61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</row>
    <row r="27" spans="1:46" ht="20.100000000000001" customHeight="1" x14ac:dyDescent="0.25">
      <c r="A27" s="124" t="s">
        <v>112</v>
      </c>
      <c r="B27" s="124" t="s">
        <v>113</v>
      </c>
      <c r="C27" s="124" t="s">
        <v>114</v>
      </c>
      <c r="D27" s="125" t="s">
        <v>774</v>
      </c>
      <c r="E27" s="124" t="s">
        <v>115</v>
      </c>
      <c r="F27" s="120">
        <v>1333000</v>
      </c>
      <c r="G27" s="120">
        <v>100000</v>
      </c>
      <c r="H27" s="58">
        <v>3</v>
      </c>
      <c r="I27" s="58">
        <v>4</v>
      </c>
      <c r="J27" s="58">
        <v>4</v>
      </c>
      <c r="K27" s="58">
        <v>5</v>
      </c>
      <c r="L27" s="58">
        <v>5</v>
      </c>
      <c r="M27" s="58">
        <v>6</v>
      </c>
      <c r="N27" s="58">
        <v>6</v>
      </c>
      <c r="O27" s="58">
        <v>6</v>
      </c>
      <c r="P27" s="58">
        <v>6</v>
      </c>
      <c r="Q27" s="58">
        <v>6</v>
      </c>
      <c r="R27" s="58">
        <v>6</v>
      </c>
      <c r="S27" s="58">
        <v>7</v>
      </c>
      <c r="T27" s="58">
        <v>7</v>
      </c>
      <c r="U27" s="58">
        <v>8</v>
      </c>
      <c r="V27" s="58">
        <v>10</v>
      </c>
      <c r="W27" s="59">
        <v>5.9333333333333336</v>
      </c>
      <c r="X27" s="60" t="s">
        <v>36</v>
      </c>
      <c r="Y27" s="61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</row>
    <row r="28" spans="1:46" ht="20.100000000000001" customHeight="1" x14ac:dyDescent="0.25">
      <c r="A28" s="124" t="s">
        <v>116</v>
      </c>
      <c r="B28" s="124" t="s">
        <v>117</v>
      </c>
      <c r="C28" s="124" t="s">
        <v>118</v>
      </c>
      <c r="D28" s="125" t="s">
        <v>769</v>
      </c>
      <c r="E28" s="124" t="s">
        <v>119</v>
      </c>
      <c r="F28" s="120">
        <v>10165000</v>
      </c>
      <c r="G28" s="120">
        <v>300000</v>
      </c>
      <c r="H28" s="58">
        <v>3</v>
      </c>
      <c r="I28" s="58">
        <v>4</v>
      </c>
      <c r="J28" s="58">
        <v>4</v>
      </c>
      <c r="K28" s="58">
        <v>5</v>
      </c>
      <c r="L28" s="58">
        <v>5</v>
      </c>
      <c r="M28" s="58">
        <v>5</v>
      </c>
      <c r="N28" s="58">
        <v>5</v>
      </c>
      <c r="O28" s="58">
        <v>6</v>
      </c>
      <c r="P28" s="58">
        <v>6</v>
      </c>
      <c r="Q28" s="58">
        <v>6</v>
      </c>
      <c r="R28" s="58">
        <v>7</v>
      </c>
      <c r="S28" s="58">
        <v>7</v>
      </c>
      <c r="T28" s="58">
        <v>7</v>
      </c>
      <c r="U28" s="58">
        <v>7</v>
      </c>
      <c r="V28" s="58">
        <v>7</v>
      </c>
      <c r="W28" s="59">
        <v>5.6</v>
      </c>
      <c r="X28" s="60" t="s">
        <v>45</v>
      </c>
      <c r="Y28" s="61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</row>
    <row r="29" spans="1:46" ht="20.100000000000001" customHeight="1" x14ac:dyDescent="0.25">
      <c r="A29" s="124" t="s">
        <v>120</v>
      </c>
      <c r="B29" s="124" t="s">
        <v>121</v>
      </c>
      <c r="C29" s="124" t="s">
        <v>122</v>
      </c>
      <c r="D29" s="125" t="s">
        <v>771</v>
      </c>
      <c r="E29" s="124" t="s">
        <v>123</v>
      </c>
      <c r="F29" s="120">
        <v>3744300</v>
      </c>
      <c r="G29" s="120">
        <v>1868800</v>
      </c>
      <c r="H29" s="58">
        <v>4</v>
      </c>
      <c r="I29" s="58">
        <v>4</v>
      </c>
      <c r="J29" s="58">
        <v>4</v>
      </c>
      <c r="K29" s="58">
        <v>5</v>
      </c>
      <c r="L29" s="58">
        <v>5</v>
      </c>
      <c r="M29" s="58">
        <v>5</v>
      </c>
      <c r="N29" s="58">
        <v>5</v>
      </c>
      <c r="O29" s="58">
        <v>5</v>
      </c>
      <c r="P29" s="58">
        <v>6</v>
      </c>
      <c r="Q29" s="58">
        <v>6</v>
      </c>
      <c r="R29" s="58">
        <v>6</v>
      </c>
      <c r="S29" s="58">
        <v>6</v>
      </c>
      <c r="T29" s="58">
        <v>7</v>
      </c>
      <c r="U29" s="58">
        <v>7</v>
      </c>
      <c r="V29" s="58">
        <v>8</v>
      </c>
      <c r="W29" s="59">
        <v>5.5333333333333332</v>
      </c>
      <c r="X29" s="60" t="s">
        <v>31</v>
      </c>
      <c r="Y29" s="61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</row>
    <row r="30" spans="1:46" ht="20.100000000000001" customHeight="1" x14ac:dyDescent="0.25">
      <c r="A30" s="124" t="s">
        <v>124</v>
      </c>
      <c r="B30" s="124" t="s">
        <v>125</v>
      </c>
      <c r="C30" s="124" t="s">
        <v>126</v>
      </c>
      <c r="D30" s="125" t="s">
        <v>774</v>
      </c>
      <c r="E30" s="124" t="s">
        <v>127</v>
      </c>
      <c r="F30" s="120">
        <v>2990000</v>
      </c>
      <c r="G30" s="126">
        <v>770000</v>
      </c>
      <c r="H30" s="58">
        <v>4</v>
      </c>
      <c r="I30" s="58">
        <v>4</v>
      </c>
      <c r="J30" s="58">
        <v>4</v>
      </c>
      <c r="K30" s="58">
        <v>5</v>
      </c>
      <c r="L30" s="58">
        <v>5</v>
      </c>
      <c r="M30" s="58">
        <v>5</v>
      </c>
      <c r="N30" s="58">
        <v>5</v>
      </c>
      <c r="O30" s="58">
        <v>6</v>
      </c>
      <c r="P30" s="58">
        <v>6</v>
      </c>
      <c r="Q30" s="58">
        <v>6</v>
      </c>
      <c r="R30" s="58">
        <v>6</v>
      </c>
      <c r="S30" s="58">
        <v>7</v>
      </c>
      <c r="T30" s="58">
        <v>7</v>
      </c>
      <c r="U30" s="58"/>
      <c r="V30" s="58"/>
      <c r="W30" s="59">
        <v>5.384615384615385</v>
      </c>
      <c r="X30" s="60" t="s">
        <v>45</v>
      </c>
      <c r="Y30" s="61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</row>
    <row r="31" spans="1:46" ht="20.100000000000001" customHeight="1" x14ac:dyDescent="0.25">
      <c r="A31" s="124" t="s">
        <v>128</v>
      </c>
      <c r="B31" s="124" t="s">
        <v>129</v>
      </c>
      <c r="C31" s="124" t="s">
        <v>130</v>
      </c>
      <c r="D31" s="125" t="s">
        <v>771</v>
      </c>
      <c r="E31" s="124" t="s">
        <v>131</v>
      </c>
      <c r="F31" s="120">
        <v>641600</v>
      </c>
      <c r="G31" s="120">
        <v>306600</v>
      </c>
      <c r="H31" s="58">
        <v>3</v>
      </c>
      <c r="I31" s="58">
        <v>3</v>
      </c>
      <c r="J31" s="58">
        <v>4</v>
      </c>
      <c r="K31" s="58">
        <v>4</v>
      </c>
      <c r="L31" s="58">
        <v>4</v>
      </c>
      <c r="M31" s="58">
        <v>4</v>
      </c>
      <c r="N31" s="58">
        <v>4</v>
      </c>
      <c r="O31" s="58">
        <v>4</v>
      </c>
      <c r="P31" s="58">
        <v>4</v>
      </c>
      <c r="Q31" s="58">
        <v>5</v>
      </c>
      <c r="R31" s="58">
        <v>5</v>
      </c>
      <c r="S31" s="58">
        <v>5</v>
      </c>
      <c r="T31" s="58">
        <v>5</v>
      </c>
      <c r="U31" s="58">
        <v>5</v>
      </c>
      <c r="V31" s="58">
        <v>7</v>
      </c>
      <c r="W31" s="59">
        <v>4.4000000000000004</v>
      </c>
      <c r="X31" s="60" t="s">
        <v>31</v>
      </c>
      <c r="Y31" s="61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</row>
    <row r="32" spans="1:46" ht="20.100000000000001" customHeight="1" x14ac:dyDescent="0.25">
      <c r="A32" s="124" t="s">
        <v>132</v>
      </c>
      <c r="B32" s="124" t="s">
        <v>133</v>
      </c>
      <c r="C32" s="124" t="s">
        <v>134</v>
      </c>
      <c r="D32" s="125" t="s">
        <v>769</v>
      </c>
      <c r="E32" s="124" t="s">
        <v>135</v>
      </c>
      <c r="F32" s="120">
        <v>159300</v>
      </c>
      <c r="G32" s="120">
        <v>90000</v>
      </c>
      <c r="H32" s="58">
        <v>1</v>
      </c>
      <c r="I32" s="58">
        <v>2</v>
      </c>
      <c r="J32" s="58">
        <v>3</v>
      </c>
      <c r="K32" s="58">
        <v>3</v>
      </c>
      <c r="L32" s="58">
        <v>3</v>
      </c>
      <c r="M32" s="58">
        <v>3</v>
      </c>
      <c r="N32" s="58">
        <v>3</v>
      </c>
      <c r="O32" s="58">
        <v>4</v>
      </c>
      <c r="P32" s="58">
        <v>4</v>
      </c>
      <c r="Q32" s="58">
        <v>4</v>
      </c>
      <c r="R32" s="58">
        <v>5</v>
      </c>
      <c r="S32" s="58">
        <v>6</v>
      </c>
      <c r="T32" s="58">
        <v>6</v>
      </c>
      <c r="U32" s="58">
        <v>8</v>
      </c>
      <c r="V32" s="58"/>
      <c r="W32" s="59">
        <v>3.9285714285714284</v>
      </c>
      <c r="X32" s="60" t="s">
        <v>31</v>
      </c>
      <c r="Y32" s="61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</row>
    <row r="33" spans="1:46" ht="20.100000000000001" customHeight="1" x14ac:dyDescent="0.25">
      <c r="A33" s="124" t="s">
        <v>136</v>
      </c>
      <c r="B33" s="124" t="s">
        <v>137</v>
      </c>
      <c r="C33" s="124" t="s">
        <v>138</v>
      </c>
      <c r="D33" s="125" t="s">
        <v>771</v>
      </c>
      <c r="E33" s="124" t="s">
        <v>139</v>
      </c>
      <c r="F33" s="120">
        <v>312000</v>
      </c>
      <c r="G33" s="120">
        <v>80000</v>
      </c>
      <c r="H33" s="58">
        <v>2</v>
      </c>
      <c r="I33" s="58">
        <v>3</v>
      </c>
      <c r="J33" s="58">
        <v>3</v>
      </c>
      <c r="K33" s="58">
        <v>3</v>
      </c>
      <c r="L33" s="58">
        <v>3</v>
      </c>
      <c r="M33" s="58">
        <v>4</v>
      </c>
      <c r="N33" s="58">
        <v>4</v>
      </c>
      <c r="O33" s="58">
        <v>4</v>
      </c>
      <c r="P33" s="58">
        <v>4</v>
      </c>
      <c r="Q33" s="58">
        <v>4</v>
      </c>
      <c r="R33" s="58">
        <v>4</v>
      </c>
      <c r="S33" s="58">
        <v>4</v>
      </c>
      <c r="T33" s="58">
        <v>5</v>
      </c>
      <c r="U33" s="58">
        <v>5</v>
      </c>
      <c r="V33" s="58">
        <v>6</v>
      </c>
      <c r="W33" s="59">
        <v>3.8666666666666667</v>
      </c>
      <c r="X33" s="60" t="s">
        <v>31</v>
      </c>
      <c r="Y33" s="61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</row>
    <row r="34" spans="1:46" ht="20.100000000000001" customHeight="1" x14ac:dyDescent="0.25">
      <c r="A34" s="124" t="s">
        <v>140</v>
      </c>
      <c r="B34" s="124" t="s">
        <v>141</v>
      </c>
      <c r="C34" s="124" t="s">
        <v>142</v>
      </c>
      <c r="D34" s="125" t="s">
        <v>771</v>
      </c>
      <c r="E34" s="124" t="s">
        <v>143</v>
      </c>
      <c r="F34" s="120">
        <v>1067000</v>
      </c>
      <c r="G34" s="120">
        <v>277500</v>
      </c>
      <c r="H34" s="58">
        <v>1</v>
      </c>
      <c r="I34" s="58">
        <v>2</v>
      </c>
      <c r="J34" s="58">
        <v>3</v>
      </c>
      <c r="K34" s="58">
        <v>3</v>
      </c>
      <c r="L34" s="58">
        <v>3</v>
      </c>
      <c r="M34" s="58">
        <v>3</v>
      </c>
      <c r="N34" s="58">
        <v>3</v>
      </c>
      <c r="O34" s="58">
        <v>4</v>
      </c>
      <c r="P34" s="58">
        <v>4</v>
      </c>
      <c r="Q34" s="58">
        <v>4</v>
      </c>
      <c r="R34" s="58">
        <v>5</v>
      </c>
      <c r="S34" s="58">
        <v>5</v>
      </c>
      <c r="T34" s="58">
        <v>6</v>
      </c>
      <c r="U34" s="58">
        <v>7</v>
      </c>
      <c r="V34" s="58"/>
      <c r="W34" s="59">
        <v>3.7857142857142856</v>
      </c>
      <c r="X34" s="60" t="s">
        <v>31</v>
      </c>
      <c r="Y34" s="61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</row>
    <row r="35" spans="1:46" ht="20.100000000000001" customHeight="1" x14ac:dyDescent="0.25">
      <c r="A35" s="124" t="s">
        <v>144</v>
      </c>
      <c r="B35" s="124" t="s">
        <v>145</v>
      </c>
      <c r="C35" s="124" t="s">
        <v>146</v>
      </c>
      <c r="D35" s="125" t="s">
        <v>771</v>
      </c>
      <c r="E35" s="124" t="s">
        <v>147</v>
      </c>
      <c r="F35" s="120">
        <v>950000</v>
      </c>
      <c r="G35" s="120">
        <v>100000</v>
      </c>
      <c r="H35" s="58">
        <v>1</v>
      </c>
      <c r="I35" s="58">
        <v>2</v>
      </c>
      <c r="J35" s="58">
        <v>2</v>
      </c>
      <c r="K35" s="58">
        <v>3</v>
      </c>
      <c r="L35" s="58">
        <v>3</v>
      </c>
      <c r="M35" s="58">
        <v>3</v>
      </c>
      <c r="N35" s="58">
        <v>3</v>
      </c>
      <c r="O35" s="58">
        <v>4</v>
      </c>
      <c r="P35" s="58">
        <v>4</v>
      </c>
      <c r="Q35" s="58">
        <v>4</v>
      </c>
      <c r="R35" s="58">
        <v>4</v>
      </c>
      <c r="S35" s="58">
        <v>4</v>
      </c>
      <c r="T35" s="58">
        <v>5</v>
      </c>
      <c r="U35" s="58">
        <v>5</v>
      </c>
      <c r="V35" s="58">
        <v>5</v>
      </c>
      <c r="W35" s="59">
        <v>3.4666666666666668</v>
      </c>
      <c r="X35" s="60" t="s">
        <v>31</v>
      </c>
      <c r="Y35" s="61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</row>
    <row r="36" spans="1:46" ht="20.100000000000001" customHeight="1" x14ac:dyDescent="0.25">
      <c r="A36" s="124" t="s">
        <v>148</v>
      </c>
      <c r="B36" s="124" t="s">
        <v>149</v>
      </c>
      <c r="C36" s="124" t="s">
        <v>150</v>
      </c>
      <c r="D36" s="125" t="s">
        <v>769</v>
      </c>
      <c r="E36" s="124" t="s">
        <v>151</v>
      </c>
      <c r="F36" s="120">
        <v>1944000</v>
      </c>
      <c r="G36" s="120">
        <v>150000</v>
      </c>
      <c r="H36" s="58">
        <v>2</v>
      </c>
      <c r="I36" s="58">
        <v>2</v>
      </c>
      <c r="J36" s="58">
        <v>2</v>
      </c>
      <c r="K36" s="58">
        <v>3</v>
      </c>
      <c r="L36" s="58">
        <v>3</v>
      </c>
      <c r="M36" s="58">
        <v>3</v>
      </c>
      <c r="N36" s="58">
        <v>3</v>
      </c>
      <c r="O36" s="58">
        <v>3</v>
      </c>
      <c r="P36" s="58">
        <v>4</v>
      </c>
      <c r="Q36" s="58">
        <v>4</v>
      </c>
      <c r="R36" s="58">
        <v>4</v>
      </c>
      <c r="S36" s="58">
        <v>4</v>
      </c>
      <c r="T36" s="58">
        <v>4</v>
      </c>
      <c r="U36" s="58">
        <v>4</v>
      </c>
      <c r="V36" s="58">
        <v>5</v>
      </c>
      <c r="W36" s="59">
        <v>3.3333333333333335</v>
      </c>
      <c r="X36" s="60" t="s">
        <v>31</v>
      </c>
      <c r="Y36" s="61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</row>
    <row r="37" spans="1:46" ht="20.100000000000001" customHeight="1" x14ac:dyDescent="0.25">
      <c r="A37" s="124" t="s">
        <v>152</v>
      </c>
      <c r="B37" s="124" t="s">
        <v>153</v>
      </c>
      <c r="C37" s="124" t="s">
        <v>154</v>
      </c>
      <c r="D37" s="125" t="s">
        <v>771</v>
      </c>
      <c r="E37" s="124" t="s">
        <v>155</v>
      </c>
      <c r="F37" s="120">
        <v>30000</v>
      </c>
      <c r="G37" s="120">
        <v>10000</v>
      </c>
      <c r="H37" s="58">
        <v>1</v>
      </c>
      <c r="I37" s="58">
        <v>2</v>
      </c>
      <c r="J37" s="58">
        <v>2</v>
      </c>
      <c r="K37" s="58">
        <v>2</v>
      </c>
      <c r="L37" s="58">
        <v>3</v>
      </c>
      <c r="M37" s="58">
        <v>3</v>
      </c>
      <c r="N37" s="58">
        <v>3</v>
      </c>
      <c r="O37" s="58">
        <v>3</v>
      </c>
      <c r="P37" s="58">
        <v>4</v>
      </c>
      <c r="Q37" s="58">
        <v>4</v>
      </c>
      <c r="R37" s="58">
        <v>4</v>
      </c>
      <c r="S37" s="58">
        <v>4</v>
      </c>
      <c r="T37" s="58">
        <v>4</v>
      </c>
      <c r="U37" s="58">
        <v>5</v>
      </c>
      <c r="V37" s="58">
        <v>6</v>
      </c>
      <c r="W37" s="59">
        <v>3.3333333333333335</v>
      </c>
      <c r="X37" s="60" t="s">
        <v>36</v>
      </c>
      <c r="Y37" s="61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</row>
    <row r="38" spans="1:46" ht="20.100000000000001" customHeight="1" x14ac:dyDescent="0.25">
      <c r="A38" s="124" t="s">
        <v>156</v>
      </c>
      <c r="B38" s="124" t="s">
        <v>157</v>
      </c>
      <c r="C38" s="124" t="s">
        <v>158</v>
      </c>
      <c r="D38" s="125" t="s">
        <v>771</v>
      </c>
      <c r="E38" s="124" t="s">
        <v>159</v>
      </c>
      <c r="F38" s="120">
        <v>1520000</v>
      </c>
      <c r="G38" s="120">
        <v>300000</v>
      </c>
      <c r="H38" s="58">
        <v>2</v>
      </c>
      <c r="I38" s="58">
        <v>2</v>
      </c>
      <c r="J38" s="58">
        <v>2</v>
      </c>
      <c r="K38" s="58">
        <v>2</v>
      </c>
      <c r="L38" s="58">
        <v>3</v>
      </c>
      <c r="M38" s="58">
        <v>3</v>
      </c>
      <c r="N38" s="58">
        <v>3</v>
      </c>
      <c r="O38" s="58">
        <v>3</v>
      </c>
      <c r="P38" s="58">
        <v>3</v>
      </c>
      <c r="Q38" s="58">
        <v>3</v>
      </c>
      <c r="R38" s="58">
        <v>3</v>
      </c>
      <c r="S38" s="58">
        <v>4</v>
      </c>
      <c r="T38" s="58">
        <v>5</v>
      </c>
      <c r="U38" s="58">
        <v>6</v>
      </c>
      <c r="V38" s="58"/>
      <c r="W38" s="59">
        <v>3.1428571428571428</v>
      </c>
      <c r="X38" s="60" t="s">
        <v>31</v>
      </c>
      <c r="Y38" s="61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</row>
    <row r="39" spans="1:46" ht="20.100000000000001" customHeight="1" x14ac:dyDescent="0.25">
      <c r="A39" s="124" t="s">
        <v>160</v>
      </c>
      <c r="B39" s="124" t="s">
        <v>161</v>
      </c>
      <c r="C39" s="124" t="s">
        <v>162</v>
      </c>
      <c r="D39" s="125" t="s">
        <v>774</v>
      </c>
      <c r="E39" s="124" t="s">
        <v>163</v>
      </c>
      <c r="F39" s="120">
        <v>3168050</v>
      </c>
      <c r="G39" s="120">
        <v>700000</v>
      </c>
      <c r="H39" s="58">
        <v>1</v>
      </c>
      <c r="I39" s="58">
        <v>1</v>
      </c>
      <c r="J39" s="58">
        <v>1</v>
      </c>
      <c r="K39" s="58">
        <v>1</v>
      </c>
      <c r="L39" s="58">
        <v>1</v>
      </c>
      <c r="M39" s="58">
        <v>2</v>
      </c>
      <c r="N39" s="58">
        <v>2</v>
      </c>
      <c r="O39" s="58">
        <v>3</v>
      </c>
      <c r="P39" s="58">
        <v>4</v>
      </c>
      <c r="Q39" s="58">
        <v>4</v>
      </c>
      <c r="R39" s="58">
        <v>4</v>
      </c>
      <c r="S39" s="58">
        <v>5</v>
      </c>
      <c r="T39" s="58">
        <v>5</v>
      </c>
      <c r="U39" s="58">
        <v>5</v>
      </c>
      <c r="V39" s="58">
        <v>7</v>
      </c>
      <c r="W39" s="59">
        <v>3.0666666666666669</v>
      </c>
      <c r="X39" s="60" t="s">
        <v>31</v>
      </c>
      <c r="Y39" s="61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</row>
    <row r="40" spans="1:46" ht="20.100000000000001" customHeight="1" x14ac:dyDescent="0.25">
      <c r="A40" s="124" t="s">
        <v>164</v>
      </c>
      <c r="B40" s="124" t="s">
        <v>165</v>
      </c>
      <c r="C40" s="124" t="s">
        <v>166</v>
      </c>
      <c r="D40" s="125" t="s">
        <v>770</v>
      </c>
      <c r="E40" s="124" t="s">
        <v>167</v>
      </c>
      <c r="F40" s="120">
        <v>461500</v>
      </c>
      <c r="G40" s="120">
        <v>168000</v>
      </c>
      <c r="H40" s="58">
        <v>1</v>
      </c>
      <c r="I40" s="58">
        <v>1</v>
      </c>
      <c r="J40" s="58">
        <v>1</v>
      </c>
      <c r="K40" s="58">
        <v>2</v>
      </c>
      <c r="L40" s="58">
        <v>2</v>
      </c>
      <c r="M40" s="58">
        <v>2</v>
      </c>
      <c r="N40" s="58">
        <v>3</v>
      </c>
      <c r="O40" s="58">
        <v>3</v>
      </c>
      <c r="P40" s="58">
        <v>3</v>
      </c>
      <c r="Q40" s="58">
        <v>3</v>
      </c>
      <c r="R40" s="58">
        <v>3</v>
      </c>
      <c r="S40" s="58">
        <v>4</v>
      </c>
      <c r="T40" s="58">
        <v>4</v>
      </c>
      <c r="U40" s="58">
        <v>4</v>
      </c>
      <c r="V40" s="58">
        <v>5</v>
      </c>
      <c r="W40" s="59">
        <v>2.7333333333333334</v>
      </c>
      <c r="X40" s="60" t="s">
        <v>36</v>
      </c>
      <c r="Y40" s="61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</row>
    <row r="41" spans="1:46" ht="20.100000000000001" customHeight="1" x14ac:dyDescent="0.25">
      <c r="A41" s="124" t="s">
        <v>168</v>
      </c>
      <c r="B41" s="124" t="s">
        <v>169</v>
      </c>
      <c r="C41" s="124" t="s">
        <v>170</v>
      </c>
      <c r="D41" s="125" t="s">
        <v>769</v>
      </c>
      <c r="E41" s="124" t="s">
        <v>171</v>
      </c>
      <c r="F41" s="120">
        <v>296500</v>
      </c>
      <c r="G41" s="120">
        <v>207000</v>
      </c>
      <c r="H41" s="58">
        <v>1</v>
      </c>
      <c r="I41" s="58">
        <v>1</v>
      </c>
      <c r="J41" s="58">
        <v>1</v>
      </c>
      <c r="K41" s="58">
        <v>1</v>
      </c>
      <c r="L41" s="58">
        <v>2</v>
      </c>
      <c r="M41" s="58">
        <v>2</v>
      </c>
      <c r="N41" s="58">
        <v>2</v>
      </c>
      <c r="O41" s="58">
        <v>3</v>
      </c>
      <c r="P41" s="58">
        <v>3</v>
      </c>
      <c r="Q41" s="58">
        <v>3</v>
      </c>
      <c r="R41" s="58">
        <v>3</v>
      </c>
      <c r="S41" s="58">
        <v>3</v>
      </c>
      <c r="T41" s="58">
        <v>3</v>
      </c>
      <c r="U41" s="58">
        <v>4</v>
      </c>
      <c r="V41" s="58">
        <v>5</v>
      </c>
      <c r="W41" s="59">
        <v>2.4666666666666668</v>
      </c>
      <c r="X41" s="60" t="s">
        <v>36</v>
      </c>
      <c r="Y41" s="61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</row>
    <row r="42" spans="1:46" ht="20.100000000000001" customHeight="1" x14ac:dyDescent="0.25">
      <c r="A42" s="127" t="s">
        <v>172</v>
      </c>
      <c r="B42" s="127" t="s">
        <v>173</v>
      </c>
      <c r="C42" s="127" t="s">
        <v>174</v>
      </c>
      <c r="D42" s="128" t="s">
        <v>771</v>
      </c>
      <c r="E42" s="127" t="s">
        <v>175</v>
      </c>
      <c r="F42" s="129">
        <v>4730000</v>
      </c>
      <c r="G42" s="129">
        <v>300000</v>
      </c>
      <c r="H42" s="62">
        <v>1</v>
      </c>
      <c r="I42" s="62">
        <v>1</v>
      </c>
      <c r="J42" s="62">
        <v>1</v>
      </c>
      <c r="K42" s="62">
        <v>1</v>
      </c>
      <c r="L42" s="62">
        <v>2</v>
      </c>
      <c r="M42" s="62">
        <v>2</v>
      </c>
      <c r="N42" s="62">
        <v>2</v>
      </c>
      <c r="O42" s="62">
        <v>2</v>
      </c>
      <c r="P42" s="62">
        <v>3</v>
      </c>
      <c r="Q42" s="62">
        <v>3</v>
      </c>
      <c r="R42" s="62">
        <v>3</v>
      </c>
      <c r="S42" s="62">
        <v>3</v>
      </c>
      <c r="T42" s="62">
        <v>3</v>
      </c>
      <c r="U42" s="62">
        <v>4</v>
      </c>
      <c r="V42" s="62"/>
      <c r="W42" s="63">
        <v>2.2142857142857144</v>
      </c>
      <c r="X42" s="64" t="s">
        <v>176</v>
      </c>
      <c r="Y42" s="65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</row>
    <row r="43" spans="1:46" ht="20.100000000000001" customHeight="1" x14ac:dyDescent="0.25">
      <c r="A43" s="130" t="s">
        <v>177</v>
      </c>
      <c r="B43" s="132"/>
      <c r="C43" s="132"/>
      <c r="D43" s="131"/>
      <c r="E43" s="132"/>
      <c r="F43" s="133"/>
      <c r="G43" s="133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7"/>
      <c r="X43" s="68"/>
      <c r="Y43" s="53">
        <f>SUM(Y44:Y48)</f>
        <v>1385000</v>
      </c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</row>
    <row r="44" spans="1:46" ht="20.100000000000001" customHeight="1" x14ac:dyDescent="0.25">
      <c r="A44" s="113" t="s">
        <v>178</v>
      </c>
      <c r="B44" s="113" t="s">
        <v>179</v>
      </c>
      <c r="C44" s="113" t="s">
        <v>180</v>
      </c>
      <c r="D44" s="114" t="s">
        <v>771</v>
      </c>
      <c r="E44" s="113" t="s">
        <v>181</v>
      </c>
      <c r="F44" s="115">
        <v>356500</v>
      </c>
      <c r="G44" s="115">
        <v>225500</v>
      </c>
      <c r="H44" s="47">
        <v>6</v>
      </c>
      <c r="I44" s="47">
        <v>7</v>
      </c>
      <c r="J44" s="47">
        <v>7</v>
      </c>
      <c r="K44" s="47">
        <v>7</v>
      </c>
      <c r="L44" s="47">
        <v>7</v>
      </c>
      <c r="M44" s="47">
        <v>8</v>
      </c>
      <c r="N44" s="47">
        <v>8</v>
      </c>
      <c r="O44" s="47">
        <v>8</v>
      </c>
      <c r="P44" s="47">
        <v>8</v>
      </c>
      <c r="Q44" s="47">
        <v>9</v>
      </c>
      <c r="R44" s="47">
        <v>9</v>
      </c>
      <c r="S44" s="47">
        <v>9</v>
      </c>
      <c r="T44" s="47">
        <v>9</v>
      </c>
      <c r="U44" s="47">
        <v>9</v>
      </c>
      <c r="V44" s="47"/>
      <c r="W44" s="48">
        <v>7.9285714285714288</v>
      </c>
      <c r="X44" s="69" t="s">
        <v>31</v>
      </c>
      <c r="Y44" s="99">
        <v>115000</v>
      </c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</row>
    <row r="45" spans="1:46" ht="20.100000000000001" customHeight="1" x14ac:dyDescent="0.25">
      <c r="A45" s="117" t="s">
        <v>182</v>
      </c>
      <c r="B45" s="117" t="s">
        <v>183</v>
      </c>
      <c r="C45" s="117" t="s">
        <v>184</v>
      </c>
      <c r="D45" s="118" t="s">
        <v>769</v>
      </c>
      <c r="E45" s="117" t="s">
        <v>185</v>
      </c>
      <c r="F45" s="119">
        <v>1013500</v>
      </c>
      <c r="G45" s="119">
        <v>350000</v>
      </c>
      <c r="H45" s="50">
        <v>5</v>
      </c>
      <c r="I45" s="50">
        <v>6</v>
      </c>
      <c r="J45" s="50">
        <v>7</v>
      </c>
      <c r="K45" s="50">
        <v>7</v>
      </c>
      <c r="L45" s="50">
        <v>7</v>
      </c>
      <c r="M45" s="50">
        <v>7</v>
      </c>
      <c r="N45" s="50">
        <v>8</v>
      </c>
      <c r="O45" s="50">
        <v>8</v>
      </c>
      <c r="P45" s="50">
        <v>8</v>
      </c>
      <c r="Q45" s="50">
        <v>8</v>
      </c>
      <c r="R45" s="50">
        <v>9</v>
      </c>
      <c r="S45" s="50">
        <v>9</v>
      </c>
      <c r="T45" s="50">
        <v>9</v>
      </c>
      <c r="U45" s="50">
        <v>9</v>
      </c>
      <c r="V45" s="50"/>
      <c r="W45" s="51">
        <v>7.6428571428571432</v>
      </c>
      <c r="X45" s="60" t="s">
        <v>36</v>
      </c>
      <c r="Y45" s="100">
        <v>150000</v>
      </c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</row>
    <row r="46" spans="1:46" ht="20.100000000000001" customHeight="1" x14ac:dyDescent="0.25">
      <c r="A46" s="117" t="s">
        <v>186</v>
      </c>
      <c r="B46" s="117" t="s">
        <v>187</v>
      </c>
      <c r="C46" s="117" t="s">
        <v>188</v>
      </c>
      <c r="D46" s="118" t="s">
        <v>771</v>
      </c>
      <c r="E46" s="117" t="s">
        <v>189</v>
      </c>
      <c r="F46" s="119">
        <v>767000</v>
      </c>
      <c r="G46" s="119">
        <v>367000</v>
      </c>
      <c r="H46" s="50">
        <v>5</v>
      </c>
      <c r="I46" s="50">
        <v>7</v>
      </c>
      <c r="J46" s="50">
        <v>7</v>
      </c>
      <c r="K46" s="50">
        <v>7</v>
      </c>
      <c r="L46" s="50">
        <v>7</v>
      </c>
      <c r="M46" s="50">
        <v>7</v>
      </c>
      <c r="N46" s="50">
        <v>7</v>
      </c>
      <c r="O46" s="50">
        <v>8</v>
      </c>
      <c r="P46" s="50">
        <v>8</v>
      </c>
      <c r="Q46" s="50">
        <v>8</v>
      </c>
      <c r="R46" s="50">
        <v>9</v>
      </c>
      <c r="S46" s="50">
        <v>9</v>
      </c>
      <c r="T46" s="50">
        <v>9</v>
      </c>
      <c r="U46" s="50">
        <v>9</v>
      </c>
      <c r="V46" s="50"/>
      <c r="W46" s="51">
        <v>7.6428571428571432</v>
      </c>
      <c r="X46" s="52" t="s">
        <v>31</v>
      </c>
      <c r="Y46" s="100">
        <v>170000</v>
      </c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</row>
    <row r="47" spans="1:46" s="17" customFormat="1" ht="20.100000000000001" customHeight="1" thickBot="1" x14ac:dyDescent="0.3">
      <c r="A47" s="117" t="s">
        <v>190</v>
      </c>
      <c r="B47" s="117" t="s">
        <v>73</v>
      </c>
      <c r="C47" s="117" t="s">
        <v>191</v>
      </c>
      <c r="D47" s="118" t="s">
        <v>771</v>
      </c>
      <c r="E47" s="117" t="s">
        <v>75</v>
      </c>
      <c r="F47" s="119">
        <v>13506448</v>
      </c>
      <c r="G47" s="120">
        <v>3475368</v>
      </c>
      <c r="H47" s="50">
        <v>5</v>
      </c>
      <c r="I47" s="50">
        <v>6</v>
      </c>
      <c r="J47" s="50">
        <v>6</v>
      </c>
      <c r="K47" s="50">
        <v>6</v>
      </c>
      <c r="L47" s="50">
        <v>7</v>
      </c>
      <c r="M47" s="50">
        <v>7</v>
      </c>
      <c r="N47" s="50">
        <v>7</v>
      </c>
      <c r="O47" s="50">
        <v>7</v>
      </c>
      <c r="P47" s="50">
        <v>7</v>
      </c>
      <c r="Q47" s="50">
        <v>8</v>
      </c>
      <c r="R47" s="50">
        <v>8</v>
      </c>
      <c r="S47" s="50">
        <v>8</v>
      </c>
      <c r="T47" s="50">
        <v>8</v>
      </c>
      <c r="U47" s="50">
        <v>9</v>
      </c>
      <c r="V47" s="50">
        <v>9</v>
      </c>
      <c r="W47" s="51">
        <v>7.2</v>
      </c>
      <c r="X47" s="52" t="s">
        <v>36</v>
      </c>
      <c r="Y47" s="100">
        <v>850000</v>
      </c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</row>
    <row r="48" spans="1:46" ht="20.100000000000001" customHeight="1" x14ac:dyDescent="0.25">
      <c r="A48" s="117" t="s">
        <v>192</v>
      </c>
      <c r="B48" s="117" t="s">
        <v>193</v>
      </c>
      <c r="C48" s="117" t="s">
        <v>194</v>
      </c>
      <c r="D48" s="118" t="s">
        <v>771</v>
      </c>
      <c r="E48" s="117" t="s">
        <v>195</v>
      </c>
      <c r="F48" s="119">
        <v>510000</v>
      </c>
      <c r="G48" s="119">
        <v>290000</v>
      </c>
      <c r="H48" s="50">
        <v>6</v>
      </c>
      <c r="I48" s="50">
        <v>6</v>
      </c>
      <c r="J48" s="50">
        <v>6</v>
      </c>
      <c r="K48" s="50">
        <v>7</v>
      </c>
      <c r="L48" s="50">
        <v>7</v>
      </c>
      <c r="M48" s="50">
        <v>7</v>
      </c>
      <c r="N48" s="50">
        <v>7</v>
      </c>
      <c r="O48" s="50">
        <v>7</v>
      </c>
      <c r="P48" s="50">
        <v>7</v>
      </c>
      <c r="Q48" s="50">
        <v>7</v>
      </c>
      <c r="R48" s="50">
        <v>7</v>
      </c>
      <c r="S48" s="50">
        <v>7</v>
      </c>
      <c r="T48" s="50">
        <v>8</v>
      </c>
      <c r="U48" s="50">
        <v>9</v>
      </c>
      <c r="V48" s="50"/>
      <c r="W48" s="51">
        <v>7</v>
      </c>
      <c r="X48" s="52" t="s">
        <v>31</v>
      </c>
      <c r="Y48" s="100">
        <v>100000</v>
      </c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</row>
    <row r="49" spans="1:46" ht="3" customHeight="1" x14ac:dyDescent="0.25">
      <c r="A49" s="121"/>
      <c r="B49" s="121"/>
      <c r="C49" s="121"/>
      <c r="D49" s="122"/>
      <c r="E49" s="121"/>
      <c r="F49" s="123"/>
      <c r="G49" s="123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5"/>
      <c r="X49" s="56"/>
      <c r="Y49" s="5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</row>
    <row r="50" spans="1:46" ht="20.100000000000001" customHeight="1" x14ac:dyDescent="0.25">
      <c r="A50" s="124" t="s">
        <v>196</v>
      </c>
      <c r="B50" s="124" t="s">
        <v>197</v>
      </c>
      <c r="C50" s="124" t="s">
        <v>198</v>
      </c>
      <c r="D50" s="125" t="s">
        <v>777</v>
      </c>
      <c r="E50" s="124" t="s">
        <v>199</v>
      </c>
      <c r="F50" s="120">
        <v>522500</v>
      </c>
      <c r="G50" s="120">
        <v>192500</v>
      </c>
      <c r="H50" s="58">
        <v>5</v>
      </c>
      <c r="I50" s="58">
        <v>6</v>
      </c>
      <c r="J50" s="58">
        <v>6</v>
      </c>
      <c r="K50" s="58">
        <v>6</v>
      </c>
      <c r="L50" s="58">
        <v>6</v>
      </c>
      <c r="M50" s="58">
        <v>6</v>
      </c>
      <c r="N50" s="58">
        <v>7</v>
      </c>
      <c r="O50" s="58">
        <v>7</v>
      </c>
      <c r="P50" s="58">
        <v>7</v>
      </c>
      <c r="Q50" s="58">
        <v>8</v>
      </c>
      <c r="R50" s="58">
        <v>8</v>
      </c>
      <c r="S50" s="58">
        <v>8</v>
      </c>
      <c r="T50" s="58">
        <v>8</v>
      </c>
      <c r="U50" s="58">
        <v>8</v>
      </c>
      <c r="V50" s="58"/>
      <c r="W50" s="59">
        <v>6.8571428571428568</v>
      </c>
      <c r="X50" s="60" t="s">
        <v>31</v>
      </c>
      <c r="Y50" s="61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</row>
    <row r="51" spans="1:46" ht="20.100000000000001" customHeight="1" x14ac:dyDescent="0.25">
      <c r="A51" s="124" t="s">
        <v>200</v>
      </c>
      <c r="B51" s="124" t="s">
        <v>137</v>
      </c>
      <c r="C51" s="124" t="s">
        <v>201</v>
      </c>
      <c r="D51" s="125" t="s">
        <v>771</v>
      </c>
      <c r="E51" s="124" t="s">
        <v>139</v>
      </c>
      <c r="F51" s="120">
        <v>4500000</v>
      </c>
      <c r="G51" s="120">
        <v>200000</v>
      </c>
      <c r="H51" s="58">
        <v>5</v>
      </c>
      <c r="I51" s="58">
        <v>5</v>
      </c>
      <c r="J51" s="58">
        <v>6</v>
      </c>
      <c r="K51" s="58">
        <v>6</v>
      </c>
      <c r="L51" s="58">
        <v>6</v>
      </c>
      <c r="M51" s="58">
        <v>7</v>
      </c>
      <c r="N51" s="58">
        <v>7</v>
      </c>
      <c r="O51" s="58">
        <v>7</v>
      </c>
      <c r="P51" s="58">
        <v>7</v>
      </c>
      <c r="Q51" s="58">
        <v>7</v>
      </c>
      <c r="R51" s="58">
        <v>7</v>
      </c>
      <c r="S51" s="58">
        <v>8</v>
      </c>
      <c r="T51" s="58">
        <v>8</v>
      </c>
      <c r="U51" s="58">
        <v>9</v>
      </c>
      <c r="V51" s="58"/>
      <c r="W51" s="59">
        <v>6.7857142857142856</v>
      </c>
      <c r="X51" s="60" t="s">
        <v>36</v>
      </c>
      <c r="Y51" s="61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</row>
    <row r="52" spans="1:46" ht="20.100000000000001" customHeight="1" x14ac:dyDescent="0.25">
      <c r="A52" s="124" t="s">
        <v>202</v>
      </c>
      <c r="B52" s="124" t="s">
        <v>203</v>
      </c>
      <c r="C52" s="124" t="s">
        <v>204</v>
      </c>
      <c r="D52" s="125" t="s">
        <v>776</v>
      </c>
      <c r="E52" s="124" t="s">
        <v>205</v>
      </c>
      <c r="F52" s="120">
        <v>1319900</v>
      </c>
      <c r="G52" s="120">
        <v>542900</v>
      </c>
      <c r="H52" s="58">
        <v>4</v>
      </c>
      <c r="I52" s="58">
        <v>5</v>
      </c>
      <c r="J52" s="58">
        <v>6</v>
      </c>
      <c r="K52" s="58">
        <v>6</v>
      </c>
      <c r="L52" s="58">
        <v>6</v>
      </c>
      <c r="M52" s="58">
        <v>6</v>
      </c>
      <c r="N52" s="58">
        <v>6</v>
      </c>
      <c r="O52" s="58">
        <v>7</v>
      </c>
      <c r="P52" s="58">
        <v>7</v>
      </c>
      <c r="Q52" s="58">
        <v>7</v>
      </c>
      <c r="R52" s="58">
        <v>7</v>
      </c>
      <c r="S52" s="58">
        <v>8</v>
      </c>
      <c r="T52" s="58">
        <v>8</v>
      </c>
      <c r="U52" s="58"/>
      <c r="V52" s="58"/>
      <c r="W52" s="59">
        <v>6.384615384615385</v>
      </c>
      <c r="X52" s="60" t="s">
        <v>45</v>
      </c>
      <c r="Y52" s="61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</row>
    <row r="53" spans="1:46" ht="20.100000000000001" customHeight="1" x14ac:dyDescent="0.25">
      <c r="A53" s="124" t="s">
        <v>206</v>
      </c>
      <c r="B53" s="124" t="s">
        <v>207</v>
      </c>
      <c r="C53" s="124" t="s">
        <v>208</v>
      </c>
      <c r="D53" s="125" t="s">
        <v>771</v>
      </c>
      <c r="E53" s="124" t="s">
        <v>209</v>
      </c>
      <c r="F53" s="120">
        <v>384500</v>
      </c>
      <c r="G53" s="120">
        <v>250000</v>
      </c>
      <c r="H53" s="58">
        <v>5</v>
      </c>
      <c r="I53" s="58">
        <v>5</v>
      </c>
      <c r="J53" s="58">
        <v>5</v>
      </c>
      <c r="K53" s="58">
        <v>5</v>
      </c>
      <c r="L53" s="58">
        <v>5</v>
      </c>
      <c r="M53" s="58">
        <v>6</v>
      </c>
      <c r="N53" s="58">
        <v>6</v>
      </c>
      <c r="O53" s="58">
        <v>6</v>
      </c>
      <c r="P53" s="58">
        <v>7</v>
      </c>
      <c r="Q53" s="58">
        <v>7</v>
      </c>
      <c r="R53" s="58">
        <v>7</v>
      </c>
      <c r="S53" s="58">
        <v>7</v>
      </c>
      <c r="T53" s="58">
        <v>7</v>
      </c>
      <c r="U53" s="58">
        <v>8</v>
      </c>
      <c r="V53" s="58"/>
      <c r="W53" s="59">
        <v>6.1428571428571432</v>
      </c>
      <c r="X53" s="60" t="s">
        <v>45</v>
      </c>
      <c r="Y53" s="61" t="s">
        <v>210</v>
      </c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</row>
    <row r="54" spans="1:46" ht="20.100000000000001" customHeight="1" x14ac:dyDescent="0.25">
      <c r="A54" s="124" t="s">
        <v>211</v>
      </c>
      <c r="B54" s="124" t="s">
        <v>212</v>
      </c>
      <c r="C54" s="124" t="s">
        <v>213</v>
      </c>
      <c r="D54" s="125" t="s">
        <v>771</v>
      </c>
      <c r="E54" s="124" t="s">
        <v>214</v>
      </c>
      <c r="F54" s="120">
        <v>468000</v>
      </c>
      <c r="G54" s="120">
        <v>320000</v>
      </c>
      <c r="H54" s="58">
        <v>4</v>
      </c>
      <c r="I54" s="58">
        <v>5</v>
      </c>
      <c r="J54" s="58">
        <v>5</v>
      </c>
      <c r="K54" s="58">
        <v>6</v>
      </c>
      <c r="L54" s="58">
        <v>6</v>
      </c>
      <c r="M54" s="58">
        <v>6</v>
      </c>
      <c r="N54" s="58">
        <v>6</v>
      </c>
      <c r="O54" s="58">
        <v>6</v>
      </c>
      <c r="P54" s="58">
        <v>6</v>
      </c>
      <c r="Q54" s="58">
        <v>7</v>
      </c>
      <c r="R54" s="58">
        <v>7</v>
      </c>
      <c r="S54" s="58">
        <v>7</v>
      </c>
      <c r="T54" s="58">
        <v>7</v>
      </c>
      <c r="U54" s="58">
        <v>8</v>
      </c>
      <c r="V54" s="58"/>
      <c r="W54" s="59">
        <v>6.1428571428571432</v>
      </c>
      <c r="X54" s="60" t="s">
        <v>45</v>
      </c>
      <c r="Y54" s="61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</row>
    <row r="55" spans="1:46" s="17" customFormat="1" ht="20.100000000000001" customHeight="1" thickBot="1" x14ac:dyDescent="0.3">
      <c r="A55" s="124" t="s">
        <v>215</v>
      </c>
      <c r="B55" s="124" t="s">
        <v>183</v>
      </c>
      <c r="C55" s="124" t="s">
        <v>216</v>
      </c>
      <c r="D55" s="125" t="s">
        <v>769</v>
      </c>
      <c r="E55" s="124" t="s">
        <v>185</v>
      </c>
      <c r="F55" s="120">
        <v>977500</v>
      </c>
      <c r="G55" s="120">
        <v>250000</v>
      </c>
      <c r="H55" s="58">
        <v>4</v>
      </c>
      <c r="I55" s="58">
        <v>4</v>
      </c>
      <c r="J55" s="58">
        <v>5</v>
      </c>
      <c r="K55" s="58">
        <v>5</v>
      </c>
      <c r="L55" s="58">
        <v>6</v>
      </c>
      <c r="M55" s="58">
        <v>6</v>
      </c>
      <c r="N55" s="58">
        <v>6</v>
      </c>
      <c r="O55" s="58">
        <v>6</v>
      </c>
      <c r="P55" s="58">
        <v>7</v>
      </c>
      <c r="Q55" s="58">
        <v>7</v>
      </c>
      <c r="R55" s="58">
        <v>7</v>
      </c>
      <c r="S55" s="58">
        <v>7</v>
      </c>
      <c r="T55" s="58">
        <v>7</v>
      </c>
      <c r="U55" s="58">
        <v>8</v>
      </c>
      <c r="V55" s="58"/>
      <c r="W55" s="59">
        <v>6.0714285714285712</v>
      </c>
      <c r="X55" s="60" t="s">
        <v>36</v>
      </c>
      <c r="Y55" s="61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</row>
    <row r="56" spans="1:46" ht="20.100000000000001" customHeight="1" x14ac:dyDescent="0.25">
      <c r="A56" s="124" t="s">
        <v>217</v>
      </c>
      <c r="B56" s="124" t="s">
        <v>218</v>
      </c>
      <c r="C56" s="124" t="s">
        <v>219</v>
      </c>
      <c r="D56" s="125" t="s">
        <v>771</v>
      </c>
      <c r="E56" s="124" t="s">
        <v>220</v>
      </c>
      <c r="F56" s="120">
        <v>294000</v>
      </c>
      <c r="G56" s="120">
        <v>184000</v>
      </c>
      <c r="H56" s="58">
        <v>3</v>
      </c>
      <c r="I56" s="58">
        <v>3</v>
      </c>
      <c r="J56" s="58">
        <v>3</v>
      </c>
      <c r="K56" s="58">
        <v>5</v>
      </c>
      <c r="L56" s="58">
        <v>5</v>
      </c>
      <c r="M56" s="58">
        <v>6</v>
      </c>
      <c r="N56" s="58">
        <v>6</v>
      </c>
      <c r="O56" s="58">
        <v>6</v>
      </c>
      <c r="P56" s="58">
        <v>7</v>
      </c>
      <c r="Q56" s="58">
        <v>7</v>
      </c>
      <c r="R56" s="58">
        <v>7</v>
      </c>
      <c r="S56" s="58">
        <v>8</v>
      </c>
      <c r="T56" s="58">
        <v>8</v>
      </c>
      <c r="U56" s="58">
        <v>9</v>
      </c>
      <c r="V56" s="58"/>
      <c r="W56" s="59">
        <v>5.9285714285714288</v>
      </c>
      <c r="X56" s="60" t="s">
        <v>221</v>
      </c>
      <c r="Y56" s="61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</row>
    <row r="57" spans="1:46" ht="20.100000000000001" customHeight="1" x14ac:dyDescent="0.25">
      <c r="A57" s="124" t="s">
        <v>222</v>
      </c>
      <c r="B57" s="124" t="s">
        <v>223</v>
      </c>
      <c r="C57" s="124" t="s">
        <v>224</v>
      </c>
      <c r="D57" s="125" t="s">
        <v>771</v>
      </c>
      <c r="E57" s="124" t="s">
        <v>225</v>
      </c>
      <c r="F57" s="120">
        <v>1271800</v>
      </c>
      <c r="G57" s="120">
        <v>390900</v>
      </c>
      <c r="H57" s="58">
        <v>4</v>
      </c>
      <c r="I57" s="58">
        <v>4</v>
      </c>
      <c r="J57" s="58">
        <v>5</v>
      </c>
      <c r="K57" s="58">
        <v>5</v>
      </c>
      <c r="L57" s="58">
        <v>5</v>
      </c>
      <c r="M57" s="58">
        <v>6</v>
      </c>
      <c r="N57" s="58">
        <v>6</v>
      </c>
      <c r="O57" s="58">
        <v>6</v>
      </c>
      <c r="P57" s="58">
        <v>6</v>
      </c>
      <c r="Q57" s="58">
        <v>7</v>
      </c>
      <c r="R57" s="58">
        <v>7</v>
      </c>
      <c r="S57" s="58">
        <v>7</v>
      </c>
      <c r="T57" s="58">
        <v>7</v>
      </c>
      <c r="U57" s="58">
        <v>8</v>
      </c>
      <c r="V57" s="58"/>
      <c r="W57" s="59">
        <v>5.9285714285714288</v>
      </c>
      <c r="X57" s="60" t="s">
        <v>31</v>
      </c>
      <c r="Y57" s="61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</row>
    <row r="58" spans="1:46" ht="20.100000000000001" customHeight="1" x14ac:dyDescent="0.25">
      <c r="A58" s="124" t="s">
        <v>226</v>
      </c>
      <c r="B58" s="124" t="s">
        <v>227</v>
      </c>
      <c r="C58" s="124" t="s">
        <v>228</v>
      </c>
      <c r="D58" s="125" t="s">
        <v>771</v>
      </c>
      <c r="E58" s="124" t="s">
        <v>229</v>
      </c>
      <c r="F58" s="120">
        <v>317000</v>
      </c>
      <c r="G58" s="120">
        <v>125000</v>
      </c>
      <c r="H58" s="58">
        <v>5</v>
      </c>
      <c r="I58" s="58">
        <v>5</v>
      </c>
      <c r="J58" s="58">
        <v>5</v>
      </c>
      <c r="K58" s="58">
        <v>5</v>
      </c>
      <c r="L58" s="58">
        <v>5</v>
      </c>
      <c r="M58" s="58">
        <v>5</v>
      </c>
      <c r="N58" s="58">
        <v>6</v>
      </c>
      <c r="O58" s="58">
        <v>6</v>
      </c>
      <c r="P58" s="58">
        <v>6</v>
      </c>
      <c r="Q58" s="58">
        <v>6</v>
      </c>
      <c r="R58" s="58">
        <v>7</v>
      </c>
      <c r="S58" s="58">
        <v>7</v>
      </c>
      <c r="T58" s="58">
        <v>7</v>
      </c>
      <c r="U58" s="58">
        <v>7</v>
      </c>
      <c r="V58" s="58"/>
      <c r="W58" s="59">
        <v>5.8571428571428568</v>
      </c>
      <c r="X58" s="60" t="s">
        <v>31</v>
      </c>
      <c r="Y58" s="61"/>
      <c r="Z58" s="38"/>
      <c r="AA58" s="38"/>
      <c r="AB58" s="38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</row>
    <row r="59" spans="1:46" ht="20.100000000000001" customHeight="1" x14ac:dyDescent="0.25">
      <c r="A59" s="124" t="s">
        <v>230</v>
      </c>
      <c r="B59" s="124" t="s">
        <v>63</v>
      </c>
      <c r="C59" s="124" t="s">
        <v>231</v>
      </c>
      <c r="D59" s="125" t="s">
        <v>771</v>
      </c>
      <c r="E59" s="124" t="s">
        <v>65</v>
      </c>
      <c r="F59" s="120">
        <v>872500</v>
      </c>
      <c r="G59" s="120">
        <v>395000</v>
      </c>
      <c r="H59" s="58">
        <v>3</v>
      </c>
      <c r="I59" s="58">
        <v>4</v>
      </c>
      <c r="J59" s="58">
        <v>4</v>
      </c>
      <c r="K59" s="58">
        <v>4</v>
      </c>
      <c r="L59" s="58">
        <v>5</v>
      </c>
      <c r="M59" s="58">
        <v>5</v>
      </c>
      <c r="N59" s="58">
        <v>5</v>
      </c>
      <c r="O59" s="58">
        <v>5</v>
      </c>
      <c r="P59" s="58">
        <v>7</v>
      </c>
      <c r="Q59" s="58">
        <v>7</v>
      </c>
      <c r="R59" s="58">
        <v>7</v>
      </c>
      <c r="S59" s="58">
        <v>7</v>
      </c>
      <c r="T59" s="58">
        <v>8</v>
      </c>
      <c r="U59" s="58">
        <v>9</v>
      </c>
      <c r="V59" s="58"/>
      <c r="W59" s="59">
        <v>5.7142857142857144</v>
      </c>
      <c r="X59" s="60" t="s">
        <v>31</v>
      </c>
      <c r="Y59" s="61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</row>
    <row r="60" spans="1:46" ht="20.100000000000001" customHeight="1" x14ac:dyDescent="0.25">
      <c r="A60" s="124" t="s">
        <v>232</v>
      </c>
      <c r="B60" s="124" t="s">
        <v>233</v>
      </c>
      <c r="C60" s="124" t="s">
        <v>234</v>
      </c>
      <c r="D60" s="125" t="s">
        <v>771</v>
      </c>
      <c r="E60" s="124" t="s">
        <v>235</v>
      </c>
      <c r="F60" s="120">
        <v>557000</v>
      </c>
      <c r="G60" s="120">
        <v>171000</v>
      </c>
      <c r="H60" s="58">
        <v>2</v>
      </c>
      <c r="I60" s="58">
        <v>4</v>
      </c>
      <c r="J60" s="58">
        <v>5</v>
      </c>
      <c r="K60" s="58">
        <v>5</v>
      </c>
      <c r="L60" s="58">
        <v>5</v>
      </c>
      <c r="M60" s="58">
        <v>5</v>
      </c>
      <c r="N60" s="58">
        <v>5</v>
      </c>
      <c r="O60" s="58">
        <v>6</v>
      </c>
      <c r="P60" s="58">
        <v>6</v>
      </c>
      <c r="Q60" s="58">
        <v>7</v>
      </c>
      <c r="R60" s="58">
        <v>7</v>
      </c>
      <c r="S60" s="58">
        <v>7</v>
      </c>
      <c r="T60" s="58">
        <v>7</v>
      </c>
      <c r="U60" s="58">
        <v>9</v>
      </c>
      <c r="V60" s="58"/>
      <c r="W60" s="59">
        <v>5.7142857142857144</v>
      </c>
      <c r="X60" s="60" t="s">
        <v>31</v>
      </c>
      <c r="Y60" s="61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</row>
    <row r="61" spans="1:46" ht="20.100000000000001" customHeight="1" x14ac:dyDescent="0.25">
      <c r="A61" s="124" t="s">
        <v>236</v>
      </c>
      <c r="B61" s="124" t="s">
        <v>237</v>
      </c>
      <c r="C61" s="124" t="s">
        <v>238</v>
      </c>
      <c r="D61" s="125" t="s">
        <v>771</v>
      </c>
      <c r="E61" s="124" t="s">
        <v>239</v>
      </c>
      <c r="F61" s="120">
        <v>265000</v>
      </c>
      <c r="G61" s="120">
        <v>92500</v>
      </c>
      <c r="H61" s="58">
        <v>3</v>
      </c>
      <c r="I61" s="58">
        <v>4</v>
      </c>
      <c r="J61" s="58">
        <v>4</v>
      </c>
      <c r="K61" s="58">
        <v>4</v>
      </c>
      <c r="L61" s="58">
        <v>5</v>
      </c>
      <c r="M61" s="58">
        <v>5</v>
      </c>
      <c r="N61" s="58">
        <v>5</v>
      </c>
      <c r="O61" s="58">
        <v>5</v>
      </c>
      <c r="P61" s="58">
        <v>5</v>
      </c>
      <c r="Q61" s="58">
        <v>5</v>
      </c>
      <c r="R61" s="58">
        <v>5</v>
      </c>
      <c r="S61" s="58">
        <v>6</v>
      </c>
      <c r="T61" s="58">
        <v>6</v>
      </c>
      <c r="U61" s="58">
        <v>7</v>
      </c>
      <c r="V61" s="58">
        <v>7</v>
      </c>
      <c r="W61" s="59">
        <v>5.0666666666666664</v>
      </c>
      <c r="X61" s="60" t="s">
        <v>31</v>
      </c>
      <c r="Y61" s="61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</row>
    <row r="62" spans="1:46" ht="20.100000000000001" customHeight="1" x14ac:dyDescent="0.25">
      <c r="A62" s="124" t="s">
        <v>240</v>
      </c>
      <c r="B62" s="124" t="s">
        <v>241</v>
      </c>
      <c r="C62" s="124" t="s">
        <v>242</v>
      </c>
      <c r="D62" s="125" t="s">
        <v>777</v>
      </c>
      <c r="E62" s="124" t="s">
        <v>243</v>
      </c>
      <c r="F62" s="120">
        <v>440350</v>
      </c>
      <c r="G62" s="120">
        <v>178000</v>
      </c>
      <c r="H62" s="58">
        <v>3</v>
      </c>
      <c r="I62" s="58">
        <v>4</v>
      </c>
      <c r="J62" s="58">
        <v>4</v>
      </c>
      <c r="K62" s="58">
        <v>4</v>
      </c>
      <c r="L62" s="58">
        <v>4</v>
      </c>
      <c r="M62" s="58">
        <v>5</v>
      </c>
      <c r="N62" s="58">
        <v>5</v>
      </c>
      <c r="O62" s="58">
        <v>5</v>
      </c>
      <c r="P62" s="58">
        <v>5</v>
      </c>
      <c r="Q62" s="58">
        <v>6</v>
      </c>
      <c r="R62" s="58">
        <v>6</v>
      </c>
      <c r="S62" s="58">
        <v>6</v>
      </c>
      <c r="T62" s="58">
        <v>6</v>
      </c>
      <c r="U62" s="58">
        <v>7</v>
      </c>
      <c r="V62" s="58"/>
      <c r="W62" s="59">
        <v>5</v>
      </c>
      <c r="X62" s="60" t="s">
        <v>31</v>
      </c>
      <c r="Y62" s="61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</row>
    <row r="63" spans="1:46" ht="20.100000000000001" customHeight="1" x14ac:dyDescent="0.25">
      <c r="A63" s="124" t="s">
        <v>244</v>
      </c>
      <c r="B63" s="124" t="s">
        <v>245</v>
      </c>
      <c r="C63" s="124" t="s">
        <v>246</v>
      </c>
      <c r="D63" s="125" t="s">
        <v>777</v>
      </c>
      <c r="E63" s="124" t="s">
        <v>247</v>
      </c>
      <c r="F63" s="120">
        <v>1530500</v>
      </c>
      <c r="G63" s="120">
        <v>300000</v>
      </c>
      <c r="H63" s="58">
        <v>2</v>
      </c>
      <c r="I63" s="58">
        <v>2</v>
      </c>
      <c r="J63" s="58">
        <v>3</v>
      </c>
      <c r="K63" s="58">
        <v>3</v>
      </c>
      <c r="L63" s="58">
        <v>4</v>
      </c>
      <c r="M63" s="58">
        <v>4</v>
      </c>
      <c r="N63" s="58">
        <v>4</v>
      </c>
      <c r="O63" s="58">
        <v>5</v>
      </c>
      <c r="P63" s="58">
        <v>5</v>
      </c>
      <c r="Q63" s="58">
        <v>5</v>
      </c>
      <c r="R63" s="58">
        <v>7</v>
      </c>
      <c r="S63" s="58">
        <v>7</v>
      </c>
      <c r="T63" s="58">
        <v>8</v>
      </c>
      <c r="U63" s="58">
        <v>9</v>
      </c>
      <c r="V63" s="58"/>
      <c r="W63" s="59">
        <v>4.8571428571428568</v>
      </c>
      <c r="X63" s="60" t="s">
        <v>45</v>
      </c>
      <c r="Y63" s="61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</row>
    <row r="64" spans="1:46" ht="20.100000000000001" customHeight="1" x14ac:dyDescent="0.25">
      <c r="A64" s="124" t="s">
        <v>248</v>
      </c>
      <c r="B64" s="124" t="s">
        <v>249</v>
      </c>
      <c r="C64" s="124" t="s">
        <v>250</v>
      </c>
      <c r="D64" s="125" t="s">
        <v>771</v>
      </c>
      <c r="E64" s="124" t="s">
        <v>251</v>
      </c>
      <c r="F64" s="120">
        <v>320000</v>
      </c>
      <c r="G64" s="120">
        <v>77600</v>
      </c>
      <c r="H64" s="58">
        <v>3</v>
      </c>
      <c r="I64" s="58">
        <v>3</v>
      </c>
      <c r="J64" s="58">
        <v>3</v>
      </c>
      <c r="K64" s="58">
        <v>4</v>
      </c>
      <c r="L64" s="58">
        <v>4</v>
      </c>
      <c r="M64" s="58">
        <v>4</v>
      </c>
      <c r="N64" s="58">
        <v>4</v>
      </c>
      <c r="O64" s="58">
        <v>5</v>
      </c>
      <c r="P64" s="58">
        <v>5</v>
      </c>
      <c r="Q64" s="58">
        <v>5</v>
      </c>
      <c r="R64" s="58">
        <v>6</v>
      </c>
      <c r="S64" s="58">
        <v>6</v>
      </c>
      <c r="T64" s="58">
        <v>7</v>
      </c>
      <c r="U64" s="58">
        <v>8</v>
      </c>
      <c r="V64" s="58"/>
      <c r="W64" s="59">
        <v>4.7857142857142856</v>
      </c>
      <c r="X64" s="60" t="s">
        <v>31</v>
      </c>
      <c r="Y64" s="61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</row>
    <row r="65" spans="1:46" s="9" customFormat="1" ht="20.100000000000001" customHeight="1" x14ac:dyDescent="0.25">
      <c r="A65" s="124" t="s">
        <v>252</v>
      </c>
      <c r="B65" s="124" t="s">
        <v>253</v>
      </c>
      <c r="C65" s="124" t="s">
        <v>254</v>
      </c>
      <c r="D65" s="125" t="s">
        <v>771</v>
      </c>
      <c r="E65" s="124" t="s">
        <v>255</v>
      </c>
      <c r="F65" s="120">
        <v>264000</v>
      </c>
      <c r="G65" s="120">
        <v>90000</v>
      </c>
      <c r="H65" s="58">
        <v>2</v>
      </c>
      <c r="I65" s="58">
        <v>3</v>
      </c>
      <c r="J65" s="58">
        <v>3</v>
      </c>
      <c r="K65" s="58">
        <v>3</v>
      </c>
      <c r="L65" s="58">
        <v>4</v>
      </c>
      <c r="M65" s="58">
        <v>4</v>
      </c>
      <c r="N65" s="58">
        <v>5</v>
      </c>
      <c r="O65" s="58">
        <v>5</v>
      </c>
      <c r="P65" s="58">
        <v>5</v>
      </c>
      <c r="Q65" s="58">
        <v>6</v>
      </c>
      <c r="R65" s="58">
        <v>6</v>
      </c>
      <c r="S65" s="58">
        <v>6</v>
      </c>
      <c r="T65" s="58">
        <v>6</v>
      </c>
      <c r="U65" s="58">
        <v>6</v>
      </c>
      <c r="V65" s="58"/>
      <c r="W65" s="59">
        <v>4.5714285714285712</v>
      </c>
      <c r="X65" s="60" t="s">
        <v>45</v>
      </c>
      <c r="Y65" s="61"/>
      <c r="Z65" s="37"/>
      <c r="AA65" s="37"/>
      <c r="AB65" s="37"/>
      <c r="AC65" s="38"/>
      <c r="AD65" s="38"/>
      <c r="AE65" s="38"/>
      <c r="AF65" s="38"/>
      <c r="AG65" s="38"/>
      <c r="AH65" s="38"/>
      <c r="AI65" s="38"/>
      <c r="AJ65" s="38"/>
      <c r="AK65" s="38"/>
      <c r="AL65" s="39"/>
      <c r="AM65" s="39"/>
      <c r="AN65" s="39"/>
      <c r="AO65" s="39"/>
      <c r="AP65" s="39"/>
      <c r="AQ65" s="39"/>
      <c r="AR65" s="39"/>
      <c r="AS65" s="39"/>
      <c r="AT65" s="39"/>
    </row>
    <row r="66" spans="1:46" ht="20.100000000000001" customHeight="1" x14ac:dyDescent="0.25">
      <c r="A66" s="124" t="s">
        <v>256</v>
      </c>
      <c r="B66" s="124" t="s">
        <v>257</v>
      </c>
      <c r="C66" s="124" t="s">
        <v>258</v>
      </c>
      <c r="D66" s="125" t="s">
        <v>776</v>
      </c>
      <c r="E66" s="124" t="s">
        <v>259</v>
      </c>
      <c r="F66" s="120">
        <v>875300</v>
      </c>
      <c r="G66" s="120">
        <v>290300</v>
      </c>
      <c r="H66" s="58">
        <v>3</v>
      </c>
      <c r="I66" s="58">
        <v>3</v>
      </c>
      <c r="J66" s="58">
        <v>3</v>
      </c>
      <c r="K66" s="58">
        <v>3</v>
      </c>
      <c r="L66" s="58">
        <v>4</v>
      </c>
      <c r="M66" s="58">
        <v>4</v>
      </c>
      <c r="N66" s="58">
        <v>5</v>
      </c>
      <c r="O66" s="58">
        <v>5</v>
      </c>
      <c r="P66" s="58">
        <v>5</v>
      </c>
      <c r="Q66" s="58">
        <v>5</v>
      </c>
      <c r="R66" s="58">
        <v>6</v>
      </c>
      <c r="S66" s="58">
        <v>6</v>
      </c>
      <c r="T66" s="58">
        <v>6</v>
      </c>
      <c r="U66" s="58">
        <v>6</v>
      </c>
      <c r="V66" s="58"/>
      <c r="W66" s="59">
        <v>4.5714285714285712</v>
      </c>
      <c r="X66" s="60" t="s">
        <v>36</v>
      </c>
      <c r="Y66" s="61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</row>
    <row r="67" spans="1:46" ht="20.100000000000001" customHeight="1" x14ac:dyDescent="0.25">
      <c r="A67" s="124" t="s">
        <v>260</v>
      </c>
      <c r="B67" s="124" t="s">
        <v>261</v>
      </c>
      <c r="C67" s="124" t="s">
        <v>262</v>
      </c>
      <c r="D67" s="125" t="s">
        <v>771</v>
      </c>
      <c r="E67" s="124" t="s">
        <v>263</v>
      </c>
      <c r="F67" s="120">
        <v>614400</v>
      </c>
      <c r="G67" s="120">
        <v>286400</v>
      </c>
      <c r="H67" s="58">
        <v>2</v>
      </c>
      <c r="I67" s="58">
        <v>3</v>
      </c>
      <c r="J67" s="58">
        <v>4</v>
      </c>
      <c r="K67" s="58">
        <v>4</v>
      </c>
      <c r="L67" s="58">
        <v>4</v>
      </c>
      <c r="M67" s="58">
        <v>4</v>
      </c>
      <c r="N67" s="58">
        <v>4</v>
      </c>
      <c r="O67" s="58">
        <v>4</v>
      </c>
      <c r="P67" s="58">
        <v>5</v>
      </c>
      <c r="Q67" s="58">
        <v>5</v>
      </c>
      <c r="R67" s="58">
        <v>5</v>
      </c>
      <c r="S67" s="58">
        <v>5</v>
      </c>
      <c r="T67" s="58">
        <v>5</v>
      </c>
      <c r="U67" s="58">
        <v>6</v>
      </c>
      <c r="V67" s="58">
        <v>7</v>
      </c>
      <c r="W67" s="59">
        <v>4.4666666666666668</v>
      </c>
      <c r="X67" s="60" t="s">
        <v>31</v>
      </c>
      <c r="Y67" s="61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</row>
    <row r="68" spans="1:46" ht="20.100000000000001" customHeight="1" x14ac:dyDescent="0.25">
      <c r="A68" s="124" t="s">
        <v>264</v>
      </c>
      <c r="B68" s="124" t="s">
        <v>121</v>
      </c>
      <c r="C68" s="124" t="s">
        <v>265</v>
      </c>
      <c r="D68" s="125" t="s">
        <v>771</v>
      </c>
      <c r="E68" s="124" t="s">
        <v>123</v>
      </c>
      <c r="F68" s="120">
        <v>912000</v>
      </c>
      <c r="G68" s="120">
        <v>632000</v>
      </c>
      <c r="H68" s="58">
        <v>2</v>
      </c>
      <c r="I68" s="58">
        <v>3</v>
      </c>
      <c r="J68" s="58">
        <v>3</v>
      </c>
      <c r="K68" s="58">
        <v>4</v>
      </c>
      <c r="L68" s="58">
        <v>4</v>
      </c>
      <c r="M68" s="58">
        <v>4</v>
      </c>
      <c r="N68" s="58">
        <v>4</v>
      </c>
      <c r="O68" s="58">
        <v>4</v>
      </c>
      <c r="P68" s="58">
        <v>5</v>
      </c>
      <c r="Q68" s="58">
        <v>5</v>
      </c>
      <c r="R68" s="58">
        <v>5</v>
      </c>
      <c r="S68" s="58">
        <v>6</v>
      </c>
      <c r="T68" s="58">
        <v>6</v>
      </c>
      <c r="U68" s="58">
        <v>7</v>
      </c>
      <c r="V68" s="58"/>
      <c r="W68" s="59">
        <v>4.4285714285714288</v>
      </c>
      <c r="X68" s="60" t="s">
        <v>36</v>
      </c>
      <c r="Y68" s="61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</row>
    <row r="69" spans="1:46" ht="20.100000000000001" customHeight="1" x14ac:dyDescent="0.25">
      <c r="A69" s="124" t="s">
        <v>266</v>
      </c>
      <c r="B69" s="124" t="s">
        <v>267</v>
      </c>
      <c r="C69" s="124" t="s">
        <v>268</v>
      </c>
      <c r="D69" s="125" t="s">
        <v>771</v>
      </c>
      <c r="E69" s="124" t="s">
        <v>269</v>
      </c>
      <c r="F69" s="120">
        <v>566000</v>
      </c>
      <c r="G69" s="120">
        <v>396200</v>
      </c>
      <c r="H69" s="58">
        <v>2</v>
      </c>
      <c r="I69" s="58">
        <v>3</v>
      </c>
      <c r="J69" s="58">
        <v>3</v>
      </c>
      <c r="K69" s="58">
        <v>3</v>
      </c>
      <c r="L69" s="58">
        <v>3</v>
      </c>
      <c r="M69" s="58">
        <v>3</v>
      </c>
      <c r="N69" s="58">
        <v>4</v>
      </c>
      <c r="O69" s="58">
        <v>4</v>
      </c>
      <c r="P69" s="58">
        <v>4</v>
      </c>
      <c r="Q69" s="58">
        <v>5</v>
      </c>
      <c r="R69" s="58">
        <v>6</v>
      </c>
      <c r="S69" s="58">
        <v>6</v>
      </c>
      <c r="T69" s="58">
        <v>7</v>
      </c>
      <c r="U69" s="58">
        <v>7</v>
      </c>
      <c r="V69" s="58"/>
      <c r="W69" s="59">
        <v>4.2857142857142856</v>
      </c>
      <c r="X69" s="60" t="s">
        <v>31</v>
      </c>
      <c r="Y69" s="61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</row>
    <row r="70" spans="1:46" ht="20.100000000000001" customHeight="1" x14ac:dyDescent="0.25">
      <c r="A70" s="124" t="s">
        <v>270</v>
      </c>
      <c r="B70" s="124" t="s">
        <v>121</v>
      </c>
      <c r="C70" s="124" t="s">
        <v>271</v>
      </c>
      <c r="D70" s="125" t="s">
        <v>771</v>
      </c>
      <c r="E70" s="124" t="s">
        <v>123</v>
      </c>
      <c r="F70" s="120">
        <v>982000</v>
      </c>
      <c r="G70" s="120">
        <v>664000</v>
      </c>
      <c r="H70" s="58">
        <v>2</v>
      </c>
      <c r="I70" s="58">
        <v>3</v>
      </c>
      <c r="J70" s="58">
        <v>3</v>
      </c>
      <c r="K70" s="58">
        <v>3</v>
      </c>
      <c r="L70" s="58">
        <v>4</v>
      </c>
      <c r="M70" s="58">
        <v>4</v>
      </c>
      <c r="N70" s="58">
        <v>4</v>
      </c>
      <c r="O70" s="58">
        <v>4</v>
      </c>
      <c r="P70" s="58">
        <v>4</v>
      </c>
      <c r="Q70" s="58">
        <v>5</v>
      </c>
      <c r="R70" s="58">
        <v>5</v>
      </c>
      <c r="S70" s="58">
        <v>5</v>
      </c>
      <c r="T70" s="58">
        <v>6</v>
      </c>
      <c r="U70" s="58">
        <v>6</v>
      </c>
      <c r="V70" s="58"/>
      <c r="W70" s="59">
        <v>4.1428571428571432</v>
      </c>
      <c r="X70" s="60" t="s">
        <v>36</v>
      </c>
      <c r="Y70" s="61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</row>
    <row r="71" spans="1:46" ht="20.100000000000001" customHeight="1" x14ac:dyDescent="0.25">
      <c r="A71" s="124" t="s">
        <v>272</v>
      </c>
      <c r="B71" s="124" t="s">
        <v>273</v>
      </c>
      <c r="C71" s="124" t="s">
        <v>274</v>
      </c>
      <c r="D71" s="125" t="s">
        <v>777</v>
      </c>
      <c r="E71" s="124" t="s">
        <v>275</v>
      </c>
      <c r="F71" s="120">
        <v>402000</v>
      </c>
      <c r="G71" s="120">
        <v>201000</v>
      </c>
      <c r="H71" s="58">
        <v>2</v>
      </c>
      <c r="I71" s="58">
        <v>3</v>
      </c>
      <c r="J71" s="58">
        <v>3</v>
      </c>
      <c r="K71" s="58">
        <v>3</v>
      </c>
      <c r="L71" s="58">
        <v>3</v>
      </c>
      <c r="M71" s="58">
        <v>3</v>
      </c>
      <c r="N71" s="58">
        <v>3</v>
      </c>
      <c r="O71" s="58">
        <v>4</v>
      </c>
      <c r="P71" s="58">
        <v>4</v>
      </c>
      <c r="Q71" s="58">
        <v>4</v>
      </c>
      <c r="R71" s="58">
        <v>4</v>
      </c>
      <c r="S71" s="58">
        <v>5</v>
      </c>
      <c r="T71" s="58">
        <v>7</v>
      </c>
      <c r="U71" s="58">
        <v>7</v>
      </c>
      <c r="V71" s="58"/>
      <c r="W71" s="59">
        <v>3.9285714285714284</v>
      </c>
      <c r="X71" s="60" t="s">
        <v>31</v>
      </c>
      <c r="Y71" s="61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</row>
    <row r="72" spans="1:46" ht="20.100000000000001" customHeight="1" x14ac:dyDescent="0.25">
      <c r="A72" s="124" t="s">
        <v>276</v>
      </c>
      <c r="B72" s="124" t="s">
        <v>277</v>
      </c>
      <c r="C72" s="124" t="s">
        <v>278</v>
      </c>
      <c r="D72" s="125" t="s">
        <v>777</v>
      </c>
      <c r="E72" s="124" t="s">
        <v>279</v>
      </c>
      <c r="F72" s="120">
        <v>364000</v>
      </c>
      <c r="G72" s="120">
        <v>229000</v>
      </c>
      <c r="H72" s="58">
        <v>2</v>
      </c>
      <c r="I72" s="58">
        <v>2</v>
      </c>
      <c r="J72" s="58">
        <v>3</v>
      </c>
      <c r="K72" s="58">
        <v>3</v>
      </c>
      <c r="L72" s="58">
        <v>3</v>
      </c>
      <c r="M72" s="58">
        <v>4</v>
      </c>
      <c r="N72" s="58">
        <v>4</v>
      </c>
      <c r="O72" s="58">
        <v>4</v>
      </c>
      <c r="P72" s="58">
        <v>4</v>
      </c>
      <c r="Q72" s="58">
        <v>4</v>
      </c>
      <c r="R72" s="58">
        <v>5</v>
      </c>
      <c r="S72" s="58">
        <v>5</v>
      </c>
      <c r="T72" s="58">
        <v>5</v>
      </c>
      <c r="U72" s="58">
        <v>6</v>
      </c>
      <c r="V72" s="58"/>
      <c r="W72" s="59">
        <v>3.8571428571428572</v>
      </c>
      <c r="X72" s="60" t="s">
        <v>221</v>
      </c>
      <c r="Y72" s="61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</row>
    <row r="73" spans="1:46" ht="20.100000000000001" customHeight="1" x14ac:dyDescent="0.25">
      <c r="A73" s="124" t="s">
        <v>280</v>
      </c>
      <c r="B73" s="124" t="s">
        <v>281</v>
      </c>
      <c r="C73" s="124" t="s">
        <v>282</v>
      </c>
      <c r="D73" s="125" t="s">
        <v>771</v>
      </c>
      <c r="E73" s="124" t="s">
        <v>283</v>
      </c>
      <c r="F73" s="120">
        <v>499700</v>
      </c>
      <c r="G73" s="120">
        <v>115000</v>
      </c>
      <c r="H73" s="58">
        <v>1</v>
      </c>
      <c r="I73" s="58">
        <v>3</v>
      </c>
      <c r="J73" s="58">
        <v>3</v>
      </c>
      <c r="K73" s="58">
        <v>3</v>
      </c>
      <c r="L73" s="58">
        <v>3</v>
      </c>
      <c r="M73" s="58">
        <v>3</v>
      </c>
      <c r="N73" s="58">
        <v>3</v>
      </c>
      <c r="O73" s="58">
        <v>3</v>
      </c>
      <c r="P73" s="58">
        <v>4</v>
      </c>
      <c r="Q73" s="58">
        <v>4</v>
      </c>
      <c r="R73" s="58">
        <v>5</v>
      </c>
      <c r="S73" s="58">
        <v>5</v>
      </c>
      <c r="T73" s="58">
        <v>6</v>
      </c>
      <c r="U73" s="58">
        <v>7</v>
      </c>
      <c r="V73" s="58"/>
      <c r="W73" s="59">
        <v>3.7857142857142856</v>
      </c>
      <c r="X73" s="60" t="s">
        <v>31</v>
      </c>
      <c r="Y73" s="61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</row>
    <row r="74" spans="1:46" ht="20.100000000000001" customHeight="1" x14ac:dyDescent="0.25">
      <c r="A74" s="124" t="s">
        <v>284</v>
      </c>
      <c r="B74" s="124" t="s">
        <v>285</v>
      </c>
      <c r="C74" s="124" t="s">
        <v>286</v>
      </c>
      <c r="D74" s="125" t="s">
        <v>776</v>
      </c>
      <c r="E74" s="124" t="s">
        <v>287</v>
      </c>
      <c r="F74" s="120">
        <v>3286755</v>
      </c>
      <c r="G74" s="120">
        <v>218281</v>
      </c>
      <c r="H74" s="58">
        <v>1</v>
      </c>
      <c r="I74" s="58">
        <v>2</v>
      </c>
      <c r="J74" s="58">
        <v>2</v>
      </c>
      <c r="K74" s="58">
        <v>2</v>
      </c>
      <c r="L74" s="58">
        <v>2</v>
      </c>
      <c r="M74" s="58">
        <v>3</v>
      </c>
      <c r="N74" s="58">
        <v>3</v>
      </c>
      <c r="O74" s="58">
        <v>3</v>
      </c>
      <c r="P74" s="58">
        <v>4</v>
      </c>
      <c r="Q74" s="58">
        <v>4</v>
      </c>
      <c r="R74" s="58">
        <v>4</v>
      </c>
      <c r="S74" s="58">
        <v>5</v>
      </c>
      <c r="T74" s="58">
        <v>5</v>
      </c>
      <c r="U74" s="58">
        <v>6</v>
      </c>
      <c r="V74" s="58"/>
      <c r="W74" s="59">
        <v>3.2857142857142856</v>
      </c>
      <c r="X74" s="60" t="s">
        <v>31</v>
      </c>
      <c r="Y74" s="61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</row>
    <row r="75" spans="1:46" ht="20.100000000000001" customHeight="1" x14ac:dyDescent="0.25">
      <c r="A75" s="127" t="s">
        <v>288</v>
      </c>
      <c r="B75" s="127" t="s">
        <v>289</v>
      </c>
      <c r="C75" s="127" t="s">
        <v>290</v>
      </c>
      <c r="D75" s="128" t="s">
        <v>769</v>
      </c>
      <c r="E75" s="127" t="s">
        <v>291</v>
      </c>
      <c r="F75" s="129">
        <v>1606000</v>
      </c>
      <c r="G75" s="129">
        <v>956000</v>
      </c>
      <c r="H75" s="62">
        <v>1</v>
      </c>
      <c r="I75" s="62">
        <v>1</v>
      </c>
      <c r="J75" s="62">
        <v>2</v>
      </c>
      <c r="K75" s="62">
        <v>2</v>
      </c>
      <c r="L75" s="62">
        <v>2</v>
      </c>
      <c r="M75" s="62">
        <v>2</v>
      </c>
      <c r="N75" s="62">
        <v>2</v>
      </c>
      <c r="O75" s="62">
        <v>3</v>
      </c>
      <c r="P75" s="62">
        <v>3</v>
      </c>
      <c r="Q75" s="62">
        <v>3</v>
      </c>
      <c r="R75" s="62">
        <v>4</v>
      </c>
      <c r="S75" s="62">
        <v>4</v>
      </c>
      <c r="T75" s="62">
        <v>5</v>
      </c>
      <c r="U75" s="62">
        <v>5</v>
      </c>
      <c r="V75" s="62"/>
      <c r="W75" s="63">
        <v>2.7857142857142856</v>
      </c>
      <c r="X75" s="64" t="s">
        <v>36</v>
      </c>
      <c r="Y75" s="65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</row>
    <row r="76" spans="1:46" ht="20.100000000000001" customHeight="1" x14ac:dyDescent="0.25">
      <c r="A76" s="130" t="s">
        <v>292</v>
      </c>
      <c r="B76" s="132"/>
      <c r="C76" s="132"/>
      <c r="D76" s="131"/>
      <c r="E76" s="132"/>
      <c r="F76" s="133"/>
      <c r="G76" s="133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7"/>
      <c r="X76" s="68"/>
      <c r="Y76" s="53">
        <f>SUM(Y77:Y78)</f>
        <v>150000</v>
      </c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</row>
    <row r="77" spans="1:46" ht="20.100000000000001" customHeight="1" x14ac:dyDescent="0.25">
      <c r="A77" s="113" t="s">
        <v>293</v>
      </c>
      <c r="B77" s="113" t="s">
        <v>294</v>
      </c>
      <c r="C77" s="113" t="s">
        <v>295</v>
      </c>
      <c r="D77" s="114" t="s">
        <v>777</v>
      </c>
      <c r="E77" s="113" t="s">
        <v>296</v>
      </c>
      <c r="F77" s="115">
        <v>672000</v>
      </c>
      <c r="G77" s="115">
        <v>368000</v>
      </c>
      <c r="H77" s="47">
        <v>5</v>
      </c>
      <c r="I77" s="47">
        <v>5</v>
      </c>
      <c r="J77" s="47">
        <v>6</v>
      </c>
      <c r="K77" s="47">
        <v>7</v>
      </c>
      <c r="L77" s="47">
        <v>7</v>
      </c>
      <c r="M77" s="47">
        <v>7</v>
      </c>
      <c r="N77" s="47">
        <v>7</v>
      </c>
      <c r="O77" s="47">
        <v>8</v>
      </c>
      <c r="P77" s="47">
        <v>8</v>
      </c>
      <c r="Q77" s="47">
        <v>8</v>
      </c>
      <c r="R77" s="47">
        <v>8</v>
      </c>
      <c r="S77" s="47">
        <v>9</v>
      </c>
      <c r="T77" s="47">
        <v>9</v>
      </c>
      <c r="U77" s="47">
        <v>9</v>
      </c>
      <c r="V77" s="47"/>
      <c r="W77" s="48">
        <v>7.3571428571428568</v>
      </c>
      <c r="X77" s="49" t="s">
        <v>31</v>
      </c>
      <c r="Y77" s="99">
        <v>120000</v>
      </c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</row>
    <row r="78" spans="1:46" s="17" customFormat="1" ht="20.100000000000001" customHeight="1" thickBot="1" x14ac:dyDescent="0.3">
      <c r="A78" s="117" t="s">
        <v>297</v>
      </c>
      <c r="B78" s="117" t="s">
        <v>298</v>
      </c>
      <c r="C78" s="117" t="s">
        <v>299</v>
      </c>
      <c r="D78" s="118" t="s">
        <v>771</v>
      </c>
      <c r="E78" s="117" t="s">
        <v>300</v>
      </c>
      <c r="F78" s="119">
        <v>168000</v>
      </c>
      <c r="G78" s="119">
        <v>90000</v>
      </c>
      <c r="H78" s="50">
        <v>4</v>
      </c>
      <c r="I78" s="50">
        <v>5</v>
      </c>
      <c r="J78" s="50">
        <v>6</v>
      </c>
      <c r="K78" s="50">
        <v>6</v>
      </c>
      <c r="L78" s="50">
        <v>7</v>
      </c>
      <c r="M78" s="50">
        <v>7</v>
      </c>
      <c r="N78" s="50">
        <v>8</v>
      </c>
      <c r="O78" s="50">
        <v>8</v>
      </c>
      <c r="P78" s="50">
        <v>8</v>
      </c>
      <c r="Q78" s="50">
        <v>8</v>
      </c>
      <c r="R78" s="50">
        <v>8</v>
      </c>
      <c r="S78" s="50">
        <v>8</v>
      </c>
      <c r="T78" s="50">
        <v>9</v>
      </c>
      <c r="U78" s="50">
        <v>9</v>
      </c>
      <c r="V78" s="50"/>
      <c r="W78" s="51">
        <v>7.2142857142857144</v>
      </c>
      <c r="X78" s="52" t="s">
        <v>31</v>
      </c>
      <c r="Y78" s="100">
        <v>30000</v>
      </c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</row>
    <row r="79" spans="1:46" s="37" customFormat="1" ht="3.75" customHeight="1" x14ac:dyDescent="0.25">
      <c r="A79" s="121"/>
      <c r="B79" s="121"/>
      <c r="C79" s="121"/>
      <c r="D79" s="122"/>
      <c r="E79" s="121"/>
      <c r="F79" s="123"/>
      <c r="G79" s="123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5"/>
      <c r="X79" s="56"/>
      <c r="Y79" s="57"/>
    </row>
    <row r="80" spans="1:46" ht="20.100000000000001" customHeight="1" x14ac:dyDescent="0.25">
      <c r="A80" s="124" t="s">
        <v>301</v>
      </c>
      <c r="B80" s="124" t="s">
        <v>302</v>
      </c>
      <c r="C80" s="124" t="s">
        <v>303</v>
      </c>
      <c r="D80" s="125" t="s">
        <v>771</v>
      </c>
      <c r="E80" s="124" t="s">
        <v>304</v>
      </c>
      <c r="F80" s="120">
        <v>574522</v>
      </c>
      <c r="G80" s="120">
        <v>84522</v>
      </c>
      <c r="H80" s="58">
        <v>5</v>
      </c>
      <c r="I80" s="58">
        <v>5</v>
      </c>
      <c r="J80" s="58">
        <v>5</v>
      </c>
      <c r="K80" s="58">
        <v>5</v>
      </c>
      <c r="L80" s="58">
        <v>5</v>
      </c>
      <c r="M80" s="58">
        <v>7</v>
      </c>
      <c r="N80" s="58">
        <v>7</v>
      </c>
      <c r="O80" s="58">
        <v>7</v>
      </c>
      <c r="P80" s="58">
        <v>7</v>
      </c>
      <c r="Q80" s="58">
        <v>7</v>
      </c>
      <c r="R80" s="58">
        <v>8</v>
      </c>
      <c r="S80" s="58">
        <v>8</v>
      </c>
      <c r="T80" s="58">
        <v>8</v>
      </c>
      <c r="U80" s="58">
        <v>9</v>
      </c>
      <c r="V80" s="58"/>
      <c r="W80" s="59">
        <v>6.6428571428571432</v>
      </c>
      <c r="X80" s="60" t="s">
        <v>31</v>
      </c>
      <c r="Y80" s="61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</row>
    <row r="81" spans="1:46" s="17" customFormat="1" ht="20.100000000000001" customHeight="1" thickBot="1" x14ac:dyDescent="0.3">
      <c r="A81" s="124" t="s">
        <v>305</v>
      </c>
      <c r="B81" s="124" t="s">
        <v>306</v>
      </c>
      <c r="C81" s="124" t="s">
        <v>307</v>
      </c>
      <c r="D81" s="125" t="s">
        <v>771</v>
      </c>
      <c r="E81" s="124" t="s">
        <v>308</v>
      </c>
      <c r="F81" s="120">
        <v>229000</v>
      </c>
      <c r="G81" s="120">
        <v>64000</v>
      </c>
      <c r="H81" s="58">
        <v>4</v>
      </c>
      <c r="I81" s="58">
        <v>5</v>
      </c>
      <c r="J81" s="58">
        <v>5</v>
      </c>
      <c r="K81" s="58">
        <v>6</v>
      </c>
      <c r="L81" s="58">
        <v>6</v>
      </c>
      <c r="M81" s="58">
        <v>6</v>
      </c>
      <c r="N81" s="58">
        <v>6</v>
      </c>
      <c r="O81" s="58">
        <v>7</v>
      </c>
      <c r="P81" s="58">
        <v>7</v>
      </c>
      <c r="Q81" s="58">
        <v>7</v>
      </c>
      <c r="R81" s="58">
        <v>7</v>
      </c>
      <c r="S81" s="58">
        <v>8</v>
      </c>
      <c r="T81" s="58">
        <v>8</v>
      </c>
      <c r="U81" s="58">
        <v>9</v>
      </c>
      <c r="V81" s="58"/>
      <c r="W81" s="59">
        <v>6.5</v>
      </c>
      <c r="X81" s="60" t="s">
        <v>31</v>
      </c>
      <c r="Y81" s="61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</row>
    <row r="82" spans="1:46" ht="20.100000000000001" customHeight="1" x14ac:dyDescent="0.25">
      <c r="A82" s="124" t="s">
        <v>309</v>
      </c>
      <c r="B82" s="124" t="s">
        <v>306</v>
      </c>
      <c r="C82" s="124" t="s">
        <v>310</v>
      </c>
      <c r="D82" s="125" t="s">
        <v>771</v>
      </c>
      <c r="E82" s="124" t="s">
        <v>308</v>
      </c>
      <c r="F82" s="120">
        <v>246000</v>
      </c>
      <c r="G82" s="120">
        <v>90000</v>
      </c>
      <c r="H82" s="58">
        <v>1</v>
      </c>
      <c r="I82" s="58">
        <v>3</v>
      </c>
      <c r="J82" s="58">
        <v>3</v>
      </c>
      <c r="K82" s="58">
        <v>4</v>
      </c>
      <c r="L82" s="58">
        <v>4</v>
      </c>
      <c r="M82" s="58">
        <v>5</v>
      </c>
      <c r="N82" s="58">
        <v>5</v>
      </c>
      <c r="O82" s="58">
        <v>6</v>
      </c>
      <c r="P82" s="58">
        <v>6</v>
      </c>
      <c r="Q82" s="58">
        <v>6</v>
      </c>
      <c r="R82" s="58">
        <v>6</v>
      </c>
      <c r="S82" s="58">
        <v>7</v>
      </c>
      <c r="T82" s="58">
        <v>7</v>
      </c>
      <c r="U82" s="58">
        <v>9</v>
      </c>
      <c r="V82" s="58"/>
      <c r="W82" s="59">
        <v>5.1428571428571432</v>
      </c>
      <c r="X82" s="60" t="s">
        <v>45</v>
      </c>
      <c r="Y82" s="61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</row>
    <row r="83" spans="1:46" ht="20.100000000000001" customHeight="1" x14ac:dyDescent="0.25">
      <c r="A83" s="124" t="s">
        <v>311</v>
      </c>
      <c r="B83" s="124" t="s">
        <v>212</v>
      </c>
      <c r="C83" s="124" t="s">
        <v>312</v>
      </c>
      <c r="D83" s="125" t="s">
        <v>771</v>
      </c>
      <c r="E83" s="124" t="s">
        <v>214</v>
      </c>
      <c r="F83" s="120">
        <v>221560</v>
      </c>
      <c r="G83" s="120">
        <v>150000</v>
      </c>
      <c r="H83" s="58">
        <v>1</v>
      </c>
      <c r="I83" s="58">
        <v>3</v>
      </c>
      <c r="J83" s="58">
        <v>3</v>
      </c>
      <c r="K83" s="58">
        <v>4</v>
      </c>
      <c r="L83" s="58">
        <v>5</v>
      </c>
      <c r="M83" s="58">
        <v>5</v>
      </c>
      <c r="N83" s="58">
        <v>5</v>
      </c>
      <c r="O83" s="58">
        <v>5</v>
      </c>
      <c r="P83" s="58">
        <v>6</v>
      </c>
      <c r="Q83" s="58">
        <v>6</v>
      </c>
      <c r="R83" s="58">
        <v>6</v>
      </c>
      <c r="S83" s="58">
        <v>6</v>
      </c>
      <c r="T83" s="58">
        <v>7</v>
      </c>
      <c r="U83" s="58">
        <v>7</v>
      </c>
      <c r="V83" s="58">
        <v>7</v>
      </c>
      <c r="W83" s="59">
        <v>5.0666666666666664</v>
      </c>
      <c r="X83" s="60" t="s">
        <v>31</v>
      </c>
      <c r="Y83" s="61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</row>
    <row r="84" spans="1:46" ht="20.100000000000001" customHeight="1" x14ac:dyDescent="0.25">
      <c r="A84" s="124" t="s">
        <v>313</v>
      </c>
      <c r="B84" s="124" t="s">
        <v>314</v>
      </c>
      <c r="C84" s="124" t="s">
        <v>315</v>
      </c>
      <c r="D84" s="125" t="s">
        <v>769</v>
      </c>
      <c r="E84" s="124" t="s">
        <v>316</v>
      </c>
      <c r="F84" s="120">
        <v>492000</v>
      </c>
      <c r="G84" s="120">
        <v>50000</v>
      </c>
      <c r="H84" s="58">
        <v>1</v>
      </c>
      <c r="I84" s="58">
        <v>1</v>
      </c>
      <c r="J84" s="58">
        <v>2</v>
      </c>
      <c r="K84" s="58">
        <v>2</v>
      </c>
      <c r="L84" s="58">
        <v>2</v>
      </c>
      <c r="M84" s="58">
        <v>2</v>
      </c>
      <c r="N84" s="58">
        <v>3</v>
      </c>
      <c r="O84" s="58">
        <v>3</v>
      </c>
      <c r="P84" s="58">
        <v>4</v>
      </c>
      <c r="Q84" s="58">
        <v>4</v>
      </c>
      <c r="R84" s="58">
        <v>5</v>
      </c>
      <c r="S84" s="58">
        <v>5</v>
      </c>
      <c r="T84" s="58">
        <v>6</v>
      </c>
      <c r="U84" s="58">
        <v>7</v>
      </c>
      <c r="V84" s="58"/>
      <c r="W84" s="59">
        <v>3.3571428571428572</v>
      </c>
      <c r="X84" s="60" t="s">
        <v>221</v>
      </c>
      <c r="Y84" s="61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</row>
    <row r="85" spans="1:46" ht="20.100000000000001" customHeight="1" x14ac:dyDescent="0.25">
      <c r="A85" s="127" t="s">
        <v>317</v>
      </c>
      <c r="B85" s="127" t="s">
        <v>157</v>
      </c>
      <c r="C85" s="127" t="s">
        <v>318</v>
      </c>
      <c r="D85" s="128" t="s">
        <v>771</v>
      </c>
      <c r="E85" s="127" t="s">
        <v>159</v>
      </c>
      <c r="F85" s="129">
        <v>1888000</v>
      </c>
      <c r="G85" s="129">
        <v>500000</v>
      </c>
      <c r="H85" s="62">
        <v>1</v>
      </c>
      <c r="I85" s="62">
        <v>1</v>
      </c>
      <c r="J85" s="62">
        <v>1</v>
      </c>
      <c r="K85" s="62">
        <v>1</v>
      </c>
      <c r="L85" s="62">
        <v>2</v>
      </c>
      <c r="M85" s="62">
        <v>2</v>
      </c>
      <c r="N85" s="62">
        <v>3</v>
      </c>
      <c r="O85" s="62">
        <v>3</v>
      </c>
      <c r="P85" s="62">
        <v>3</v>
      </c>
      <c r="Q85" s="62">
        <v>4</v>
      </c>
      <c r="R85" s="62">
        <v>4</v>
      </c>
      <c r="S85" s="62">
        <v>4</v>
      </c>
      <c r="T85" s="62">
        <v>5</v>
      </c>
      <c r="U85" s="62">
        <v>8</v>
      </c>
      <c r="V85" s="62"/>
      <c r="W85" s="63">
        <v>3</v>
      </c>
      <c r="X85" s="64" t="s">
        <v>36</v>
      </c>
      <c r="Y85" s="65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</row>
    <row r="86" spans="1:46" ht="20.100000000000001" customHeight="1" x14ac:dyDescent="0.25">
      <c r="A86" s="130" t="s">
        <v>319</v>
      </c>
      <c r="B86" s="132"/>
      <c r="C86" s="132"/>
      <c r="D86" s="131"/>
      <c r="E86" s="132"/>
      <c r="F86" s="133"/>
      <c r="G86" s="133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7"/>
      <c r="X86" s="68"/>
      <c r="Y86" s="53">
        <f>SUM(Y87:Y126)</f>
        <v>24570000</v>
      </c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</row>
    <row r="87" spans="1:46" ht="20.100000000000001" customHeight="1" x14ac:dyDescent="0.25">
      <c r="A87" s="113" t="s">
        <v>320</v>
      </c>
      <c r="B87" s="113" t="s">
        <v>321</v>
      </c>
      <c r="C87" s="113" t="s">
        <v>322</v>
      </c>
      <c r="D87" s="114" t="s">
        <v>771</v>
      </c>
      <c r="E87" s="113" t="s">
        <v>323</v>
      </c>
      <c r="F87" s="115">
        <v>8557000</v>
      </c>
      <c r="G87" s="116">
        <v>1800000</v>
      </c>
      <c r="H87" s="47">
        <v>7</v>
      </c>
      <c r="I87" s="47">
        <v>7</v>
      </c>
      <c r="J87" s="47">
        <v>7</v>
      </c>
      <c r="K87" s="47">
        <v>8</v>
      </c>
      <c r="L87" s="47">
        <v>8</v>
      </c>
      <c r="M87" s="47">
        <v>8</v>
      </c>
      <c r="N87" s="47">
        <v>8</v>
      </c>
      <c r="O87" s="47">
        <v>9</v>
      </c>
      <c r="P87" s="47">
        <v>9</v>
      </c>
      <c r="Q87" s="47">
        <v>9</v>
      </c>
      <c r="R87" s="47">
        <v>9</v>
      </c>
      <c r="S87" s="47">
        <v>9</v>
      </c>
      <c r="T87" s="47">
        <v>10</v>
      </c>
      <c r="U87" s="47">
        <v>10</v>
      </c>
      <c r="V87" s="47">
        <v>10</v>
      </c>
      <c r="W87" s="48">
        <v>8.5333333333333332</v>
      </c>
      <c r="X87" s="49" t="s">
        <v>31</v>
      </c>
      <c r="Y87" s="99">
        <v>1250000</v>
      </c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</row>
    <row r="88" spans="1:46" ht="20.100000000000001" customHeight="1" x14ac:dyDescent="0.25">
      <c r="A88" s="117" t="s">
        <v>324</v>
      </c>
      <c r="B88" s="117" t="s">
        <v>325</v>
      </c>
      <c r="C88" s="117" t="s">
        <v>326</v>
      </c>
      <c r="D88" s="118" t="s">
        <v>771</v>
      </c>
      <c r="E88" s="117" t="s">
        <v>327</v>
      </c>
      <c r="F88" s="119">
        <v>6988000</v>
      </c>
      <c r="G88" s="120">
        <v>2741500</v>
      </c>
      <c r="H88" s="50">
        <v>7</v>
      </c>
      <c r="I88" s="50">
        <v>7</v>
      </c>
      <c r="J88" s="50">
        <v>8</v>
      </c>
      <c r="K88" s="50">
        <v>8</v>
      </c>
      <c r="L88" s="50">
        <v>8</v>
      </c>
      <c r="M88" s="50">
        <v>8</v>
      </c>
      <c r="N88" s="50">
        <v>8</v>
      </c>
      <c r="O88" s="50">
        <v>8</v>
      </c>
      <c r="P88" s="50">
        <v>8</v>
      </c>
      <c r="Q88" s="50">
        <v>8</v>
      </c>
      <c r="R88" s="50">
        <v>8</v>
      </c>
      <c r="S88" s="50">
        <v>9</v>
      </c>
      <c r="T88" s="50">
        <v>9</v>
      </c>
      <c r="U88" s="50">
        <v>10</v>
      </c>
      <c r="V88" s="50">
        <v>10</v>
      </c>
      <c r="W88" s="51">
        <v>8.2666666666666675</v>
      </c>
      <c r="X88" s="52" t="s">
        <v>31</v>
      </c>
      <c r="Y88" s="100">
        <v>1700000</v>
      </c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</row>
    <row r="89" spans="1:46" ht="20.100000000000001" customHeight="1" x14ac:dyDescent="0.25">
      <c r="A89" s="117" t="s">
        <v>328</v>
      </c>
      <c r="B89" s="117" t="s">
        <v>329</v>
      </c>
      <c r="C89" s="117" t="s">
        <v>330</v>
      </c>
      <c r="D89" s="118" t="s">
        <v>771</v>
      </c>
      <c r="E89" s="117" t="s">
        <v>331</v>
      </c>
      <c r="F89" s="119">
        <v>2875000</v>
      </c>
      <c r="G89" s="120">
        <v>400000</v>
      </c>
      <c r="H89" s="50">
        <v>7</v>
      </c>
      <c r="I89" s="50">
        <v>7</v>
      </c>
      <c r="J89" s="50">
        <v>7</v>
      </c>
      <c r="K89" s="50">
        <v>8</v>
      </c>
      <c r="L89" s="50">
        <v>8</v>
      </c>
      <c r="M89" s="50">
        <v>8</v>
      </c>
      <c r="N89" s="50">
        <v>8</v>
      </c>
      <c r="O89" s="50">
        <v>8</v>
      </c>
      <c r="P89" s="50">
        <v>8</v>
      </c>
      <c r="Q89" s="50">
        <v>8</v>
      </c>
      <c r="R89" s="50">
        <v>9</v>
      </c>
      <c r="S89" s="50">
        <v>9</v>
      </c>
      <c r="T89" s="50">
        <v>9</v>
      </c>
      <c r="U89" s="50">
        <v>9</v>
      </c>
      <c r="V89" s="50">
        <v>10</v>
      </c>
      <c r="W89" s="51">
        <v>8.1999999999999993</v>
      </c>
      <c r="X89" s="52" t="s">
        <v>31</v>
      </c>
      <c r="Y89" s="100">
        <v>250000</v>
      </c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</row>
    <row r="90" spans="1:46" ht="20.100000000000001" customHeight="1" x14ac:dyDescent="0.25">
      <c r="A90" s="117" t="s">
        <v>332</v>
      </c>
      <c r="B90" s="117" t="s">
        <v>333</v>
      </c>
      <c r="C90" s="117" t="s">
        <v>334</v>
      </c>
      <c r="D90" s="118" t="s">
        <v>771</v>
      </c>
      <c r="E90" s="117" t="s">
        <v>335</v>
      </c>
      <c r="F90" s="119">
        <v>2930300</v>
      </c>
      <c r="G90" s="120">
        <v>902300</v>
      </c>
      <c r="H90" s="50">
        <v>7</v>
      </c>
      <c r="I90" s="50">
        <v>7</v>
      </c>
      <c r="J90" s="50">
        <v>7</v>
      </c>
      <c r="K90" s="50">
        <v>7</v>
      </c>
      <c r="L90" s="50">
        <v>7</v>
      </c>
      <c r="M90" s="50">
        <v>7</v>
      </c>
      <c r="N90" s="50">
        <v>8</v>
      </c>
      <c r="O90" s="50">
        <v>8</v>
      </c>
      <c r="P90" s="50">
        <v>9</v>
      </c>
      <c r="Q90" s="50">
        <v>9</v>
      </c>
      <c r="R90" s="50">
        <v>9</v>
      </c>
      <c r="S90" s="50">
        <v>9</v>
      </c>
      <c r="T90" s="50">
        <v>9</v>
      </c>
      <c r="U90" s="50">
        <v>10</v>
      </c>
      <c r="V90" s="50">
        <v>10</v>
      </c>
      <c r="W90" s="51">
        <v>8.1999999999999993</v>
      </c>
      <c r="X90" s="52" t="s">
        <v>45</v>
      </c>
      <c r="Y90" s="100">
        <v>550000</v>
      </c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</row>
    <row r="91" spans="1:46" ht="20.100000000000001" customHeight="1" x14ac:dyDescent="0.25">
      <c r="A91" s="117" t="s">
        <v>336</v>
      </c>
      <c r="B91" s="117" t="s">
        <v>337</v>
      </c>
      <c r="C91" s="117" t="s">
        <v>338</v>
      </c>
      <c r="D91" s="118" t="s">
        <v>770</v>
      </c>
      <c r="E91" s="117" t="s">
        <v>339</v>
      </c>
      <c r="F91" s="119">
        <v>52868220</v>
      </c>
      <c r="G91" s="120">
        <v>10400000</v>
      </c>
      <c r="H91" s="50">
        <v>4</v>
      </c>
      <c r="I91" s="50">
        <v>6</v>
      </c>
      <c r="J91" s="50">
        <v>6</v>
      </c>
      <c r="K91" s="50">
        <v>7</v>
      </c>
      <c r="L91" s="50">
        <v>7</v>
      </c>
      <c r="M91" s="50">
        <v>8</v>
      </c>
      <c r="N91" s="50">
        <v>8</v>
      </c>
      <c r="O91" s="50">
        <v>8</v>
      </c>
      <c r="P91" s="50">
        <v>9</v>
      </c>
      <c r="Q91" s="50">
        <v>9</v>
      </c>
      <c r="R91" s="50">
        <v>9</v>
      </c>
      <c r="S91" s="50">
        <v>10</v>
      </c>
      <c r="T91" s="50">
        <v>10</v>
      </c>
      <c r="U91" s="50">
        <v>10</v>
      </c>
      <c r="V91" s="50">
        <v>10</v>
      </c>
      <c r="W91" s="51">
        <v>8.0666666666666664</v>
      </c>
      <c r="X91" s="52" t="s">
        <v>31</v>
      </c>
      <c r="Y91" s="100">
        <v>4500000</v>
      </c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</row>
    <row r="92" spans="1:46" s="17" customFormat="1" ht="20.100000000000001" customHeight="1" thickBot="1" x14ac:dyDescent="0.3">
      <c r="A92" s="117" t="s">
        <v>340</v>
      </c>
      <c r="B92" s="117" t="s">
        <v>341</v>
      </c>
      <c r="C92" s="117" t="s">
        <v>342</v>
      </c>
      <c r="D92" s="118" t="s">
        <v>771</v>
      </c>
      <c r="E92" s="117" t="s">
        <v>343</v>
      </c>
      <c r="F92" s="119">
        <v>1400000</v>
      </c>
      <c r="G92" s="120">
        <v>830000</v>
      </c>
      <c r="H92" s="50">
        <v>5</v>
      </c>
      <c r="I92" s="50">
        <v>6</v>
      </c>
      <c r="J92" s="50">
        <v>7</v>
      </c>
      <c r="K92" s="50">
        <v>7</v>
      </c>
      <c r="L92" s="50">
        <v>8</v>
      </c>
      <c r="M92" s="50">
        <v>8</v>
      </c>
      <c r="N92" s="50">
        <v>8</v>
      </c>
      <c r="O92" s="50">
        <v>8</v>
      </c>
      <c r="P92" s="50">
        <v>8</v>
      </c>
      <c r="Q92" s="50">
        <v>8</v>
      </c>
      <c r="R92" s="50">
        <v>9</v>
      </c>
      <c r="S92" s="50">
        <v>9</v>
      </c>
      <c r="T92" s="50">
        <v>10</v>
      </c>
      <c r="U92" s="50">
        <v>10</v>
      </c>
      <c r="V92" s="50">
        <v>10</v>
      </c>
      <c r="W92" s="51">
        <v>8.0666666666666664</v>
      </c>
      <c r="X92" s="52" t="s">
        <v>31</v>
      </c>
      <c r="Y92" s="100">
        <v>500000</v>
      </c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</row>
    <row r="93" spans="1:46" ht="20.100000000000001" customHeight="1" x14ac:dyDescent="0.25">
      <c r="A93" s="117" t="s">
        <v>344</v>
      </c>
      <c r="B93" s="117" t="s">
        <v>345</v>
      </c>
      <c r="C93" s="117" t="s">
        <v>346</v>
      </c>
      <c r="D93" s="118" t="s">
        <v>771</v>
      </c>
      <c r="E93" s="117" t="s">
        <v>347</v>
      </c>
      <c r="F93" s="119">
        <v>7023000</v>
      </c>
      <c r="G93" s="120">
        <v>2267000</v>
      </c>
      <c r="H93" s="50">
        <v>6</v>
      </c>
      <c r="I93" s="50">
        <v>6</v>
      </c>
      <c r="J93" s="50">
        <v>7</v>
      </c>
      <c r="K93" s="50">
        <v>7</v>
      </c>
      <c r="L93" s="50">
        <v>7</v>
      </c>
      <c r="M93" s="50">
        <v>8</v>
      </c>
      <c r="N93" s="50">
        <v>8</v>
      </c>
      <c r="O93" s="50">
        <v>8</v>
      </c>
      <c r="P93" s="50">
        <v>8</v>
      </c>
      <c r="Q93" s="50">
        <v>8</v>
      </c>
      <c r="R93" s="50">
        <v>8</v>
      </c>
      <c r="S93" s="50">
        <v>9</v>
      </c>
      <c r="T93" s="50">
        <v>9</v>
      </c>
      <c r="U93" s="50">
        <v>10</v>
      </c>
      <c r="V93" s="50">
        <v>10</v>
      </c>
      <c r="W93" s="51">
        <v>7.9333333333333336</v>
      </c>
      <c r="X93" s="52" t="s">
        <v>31</v>
      </c>
      <c r="Y93" s="100">
        <v>1200000</v>
      </c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</row>
    <row r="94" spans="1:46" ht="20.100000000000001" customHeight="1" x14ac:dyDescent="0.25">
      <c r="A94" s="117" t="s">
        <v>348</v>
      </c>
      <c r="B94" s="117" t="s">
        <v>349</v>
      </c>
      <c r="C94" s="117" t="s">
        <v>350</v>
      </c>
      <c r="D94" s="118" t="s">
        <v>771</v>
      </c>
      <c r="E94" s="117" t="s">
        <v>351</v>
      </c>
      <c r="F94" s="119">
        <v>6170900</v>
      </c>
      <c r="G94" s="120">
        <v>2500000</v>
      </c>
      <c r="H94" s="50">
        <v>6</v>
      </c>
      <c r="I94" s="50">
        <v>7</v>
      </c>
      <c r="J94" s="50">
        <v>7</v>
      </c>
      <c r="K94" s="50">
        <v>8</v>
      </c>
      <c r="L94" s="50">
        <v>8</v>
      </c>
      <c r="M94" s="50">
        <v>8</v>
      </c>
      <c r="N94" s="50">
        <v>8</v>
      </c>
      <c r="O94" s="50">
        <v>8</v>
      </c>
      <c r="P94" s="50">
        <v>8</v>
      </c>
      <c r="Q94" s="50">
        <v>8</v>
      </c>
      <c r="R94" s="50">
        <v>8</v>
      </c>
      <c r="S94" s="50">
        <v>8</v>
      </c>
      <c r="T94" s="50">
        <v>9</v>
      </c>
      <c r="U94" s="50">
        <v>9</v>
      </c>
      <c r="V94" s="50">
        <v>9</v>
      </c>
      <c r="W94" s="51">
        <v>7.9333333333333336</v>
      </c>
      <c r="X94" s="52" t="s">
        <v>31</v>
      </c>
      <c r="Y94" s="100">
        <v>1330000</v>
      </c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</row>
    <row r="95" spans="1:46" ht="20.100000000000001" customHeight="1" x14ac:dyDescent="0.25">
      <c r="A95" s="117" t="s">
        <v>352</v>
      </c>
      <c r="B95" s="117" t="s">
        <v>353</v>
      </c>
      <c r="C95" s="117" t="s">
        <v>354</v>
      </c>
      <c r="D95" s="118" t="s">
        <v>770</v>
      </c>
      <c r="E95" s="117" t="s">
        <v>355</v>
      </c>
      <c r="F95" s="119">
        <v>6172800</v>
      </c>
      <c r="G95" s="120">
        <v>2700544</v>
      </c>
      <c r="H95" s="50">
        <v>7</v>
      </c>
      <c r="I95" s="50">
        <v>7</v>
      </c>
      <c r="J95" s="50">
        <v>7</v>
      </c>
      <c r="K95" s="50">
        <v>7</v>
      </c>
      <c r="L95" s="50">
        <v>7</v>
      </c>
      <c r="M95" s="50">
        <v>8</v>
      </c>
      <c r="N95" s="50">
        <v>8</v>
      </c>
      <c r="O95" s="50">
        <v>8</v>
      </c>
      <c r="P95" s="50">
        <v>8</v>
      </c>
      <c r="Q95" s="50">
        <v>8</v>
      </c>
      <c r="R95" s="50">
        <v>8</v>
      </c>
      <c r="S95" s="50">
        <v>8</v>
      </c>
      <c r="T95" s="50">
        <v>9</v>
      </c>
      <c r="U95" s="50">
        <v>9</v>
      </c>
      <c r="V95" s="50">
        <v>10</v>
      </c>
      <c r="W95" s="51">
        <v>7.9333333333333336</v>
      </c>
      <c r="X95" s="52" t="s">
        <v>45</v>
      </c>
      <c r="Y95" s="100">
        <v>1440000</v>
      </c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</row>
    <row r="96" spans="1:46" ht="20.100000000000001" customHeight="1" x14ac:dyDescent="0.25">
      <c r="A96" s="117" t="s">
        <v>356</v>
      </c>
      <c r="B96" s="117" t="s">
        <v>357</v>
      </c>
      <c r="C96" s="117" t="s">
        <v>358</v>
      </c>
      <c r="D96" s="118" t="s">
        <v>771</v>
      </c>
      <c r="E96" s="117" t="s">
        <v>359</v>
      </c>
      <c r="F96" s="119">
        <v>1152000</v>
      </c>
      <c r="G96" s="120">
        <v>555000</v>
      </c>
      <c r="H96" s="50">
        <v>7</v>
      </c>
      <c r="I96" s="50">
        <v>7</v>
      </c>
      <c r="J96" s="50">
        <v>7</v>
      </c>
      <c r="K96" s="50">
        <v>7</v>
      </c>
      <c r="L96" s="50">
        <v>7</v>
      </c>
      <c r="M96" s="50">
        <v>7</v>
      </c>
      <c r="N96" s="50">
        <v>7</v>
      </c>
      <c r="O96" s="50">
        <v>8</v>
      </c>
      <c r="P96" s="50">
        <v>8</v>
      </c>
      <c r="Q96" s="50">
        <v>8</v>
      </c>
      <c r="R96" s="50">
        <v>8</v>
      </c>
      <c r="S96" s="50">
        <v>8</v>
      </c>
      <c r="T96" s="50">
        <v>9</v>
      </c>
      <c r="U96" s="50">
        <v>10</v>
      </c>
      <c r="V96" s="50">
        <v>10</v>
      </c>
      <c r="W96" s="51">
        <v>7.8666666666666663</v>
      </c>
      <c r="X96" s="60" t="s">
        <v>31</v>
      </c>
      <c r="Y96" s="100">
        <v>280000</v>
      </c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</row>
    <row r="97" spans="1:46" ht="20.100000000000001" customHeight="1" x14ac:dyDescent="0.25">
      <c r="A97" s="117" t="s">
        <v>360</v>
      </c>
      <c r="B97" s="117" t="s">
        <v>361</v>
      </c>
      <c r="C97" s="117" t="s">
        <v>362</v>
      </c>
      <c r="D97" s="118" t="s">
        <v>771</v>
      </c>
      <c r="E97" s="117" t="s">
        <v>363</v>
      </c>
      <c r="F97" s="119">
        <v>1010000</v>
      </c>
      <c r="G97" s="120">
        <v>429000</v>
      </c>
      <c r="H97" s="50">
        <v>6</v>
      </c>
      <c r="I97" s="50">
        <v>7</v>
      </c>
      <c r="J97" s="50">
        <v>7</v>
      </c>
      <c r="K97" s="50">
        <v>7</v>
      </c>
      <c r="L97" s="50">
        <v>7</v>
      </c>
      <c r="M97" s="50">
        <v>7</v>
      </c>
      <c r="N97" s="50">
        <v>8</v>
      </c>
      <c r="O97" s="50">
        <v>8</v>
      </c>
      <c r="P97" s="50">
        <v>8</v>
      </c>
      <c r="Q97" s="50">
        <v>8</v>
      </c>
      <c r="R97" s="50">
        <v>8</v>
      </c>
      <c r="S97" s="50">
        <v>9</v>
      </c>
      <c r="T97" s="50">
        <v>9</v>
      </c>
      <c r="U97" s="50">
        <v>9</v>
      </c>
      <c r="V97" s="50">
        <v>9</v>
      </c>
      <c r="W97" s="51">
        <v>7.8</v>
      </c>
      <c r="X97" s="52" t="s">
        <v>31</v>
      </c>
      <c r="Y97" s="100">
        <v>210000</v>
      </c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</row>
    <row r="98" spans="1:46" ht="20.100000000000001" customHeight="1" x14ac:dyDescent="0.25">
      <c r="A98" s="117" t="s">
        <v>364</v>
      </c>
      <c r="B98" s="117" t="s">
        <v>365</v>
      </c>
      <c r="C98" s="117" t="s">
        <v>366</v>
      </c>
      <c r="D98" s="118" t="s">
        <v>771</v>
      </c>
      <c r="E98" s="117" t="s">
        <v>367</v>
      </c>
      <c r="F98" s="119">
        <v>5705000</v>
      </c>
      <c r="G98" s="120">
        <v>890000</v>
      </c>
      <c r="H98" s="50">
        <v>7</v>
      </c>
      <c r="I98" s="50">
        <v>7</v>
      </c>
      <c r="J98" s="50">
        <v>7</v>
      </c>
      <c r="K98" s="50">
        <v>7</v>
      </c>
      <c r="L98" s="50">
        <v>7</v>
      </c>
      <c r="M98" s="50">
        <v>7</v>
      </c>
      <c r="N98" s="50">
        <v>7</v>
      </c>
      <c r="O98" s="50">
        <v>8</v>
      </c>
      <c r="P98" s="50">
        <v>8</v>
      </c>
      <c r="Q98" s="50">
        <v>8</v>
      </c>
      <c r="R98" s="50">
        <v>8</v>
      </c>
      <c r="S98" s="50">
        <v>8</v>
      </c>
      <c r="T98" s="50">
        <v>9</v>
      </c>
      <c r="U98" s="50">
        <v>9</v>
      </c>
      <c r="V98" s="50">
        <v>9</v>
      </c>
      <c r="W98" s="51">
        <v>7.7333333333333334</v>
      </c>
      <c r="X98" s="52" t="s">
        <v>31</v>
      </c>
      <c r="Y98" s="100">
        <v>420000</v>
      </c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</row>
    <row r="99" spans="1:46" ht="20.100000000000001" customHeight="1" x14ac:dyDescent="0.25">
      <c r="A99" s="117" t="s">
        <v>368</v>
      </c>
      <c r="B99" s="117" t="s">
        <v>369</v>
      </c>
      <c r="C99" s="117" t="s">
        <v>370</v>
      </c>
      <c r="D99" s="118" t="s">
        <v>771</v>
      </c>
      <c r="E99" s="117" t="s">
        <v>371</v>
      </c>
      <c r="F99" s="119">
        <v>8174376</v>
      </c>
      <c r="G99" s="120">
        <v>1600000</v>
      </c>
      <c r="H99" s="50">
        <v>6</v>
      </c>
      <c r="I99" s="50">
        <v>7</v>
      </c>
      <c r="J99" s="50">
        <v>7</v>
      </c>
      <c r="K99" s="50">
        <v>7</v>
      </c>
      <c r="L99" s="50">
        <v>7</v>
      </c>
      <c r="M99" s="50">
        <v>7</v>
      </c>
      <c r="N99" s="50">
        <v>7</v>
      </c>
      <c r="O99" s="50">
        <v>8</v>
      </c>
      <c r="P99" s="50">
        <v>8</v>
      </c>
      <c r="Q99" s="50">
        <v>8</v>
      </c>
      <c r="R99" s="50">
        <v>8</v>
      </c>
      <c r="S99" s="50">
        <v>9</v>
      </c>
      <c r="T99" s="50">
        <v>9</v>
      </c>
      <c r="U99" s="50">
        <v>9</v>
      </c>
      <c r="V99" s="50"/>
      <c r="W99" s="51">
        <v>7.6428571428571432</v>
      </c>
      <c r="X99" s="52" t="s">
        <v>31</v>
      </c>
      <c r="Y99" s="100">
        <v>800000</v>
      </c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</row>
    <row r="100" spans="1:46" ht="20.100000000000001" customHeight="1" x14ac:dyDescent="0.25">
      <c r="A100" s="117" t="s">
        <v>372</v>
      </c>
      <c r="B100" s="117" t="s">
        <v>373</v>
      </c>
      <c r="C100" s="117" t="s">
        <v>374</v>
      </c>
      <c r="D100" s="118" t="s">
        <v>771</v>
      </c>
      <c r="E100" s="117" t="s">
        <v>375</v>
      </c>
      <c r="F100" s="119">
        <v>1333000</v>
      </c>
      <c r="G100" s="120">
        <v>240000</v>
      </c>
      <c r="H100" s="50">
        <v>7</v>
      </c>
      <c r="I100" s="50">
        <v>7</v>
      </c>
      <c r="J100" s="50">
        <v>7</v>
      </c>
      <c r="K100" s="50">
        <v>7</v>
      </c>
      <c r="L100" s="50">
        <v>7</v>
      </c>
      <c r="M100" s="50">
        <v>7</v>
      </c>
      <c r="N100" s="50">
        <v>7</v>
      </c>
      <c r="O100" s="50">
        <v>8</v>
      </c>
      <c r="P100" s="50">
        <v>8</v>
      </c>
      <c r="Q100" s="50">
        <v>8</v>
      </c>
      <c r="R100" s="50">
        <v>8</v>
      </c>
      <c r="S100" s="50">
        <v>8</v>
      </c>
      <c r="T100" s="50">
        <v>8</v>
      </c>
      <c r="U100" s="50">
        <v>8</v>
      </c>
      <c r="V100" s="50">
        <v>9</v>
      </c>
      <c r="W100" s="51">
        <v>7.6</v>
      </c>
      <c r="X100" s="52" t="s">
        <v>31</v>
      </c>
      <c r="Y100" s="100">
        <v>110000</v>
      </c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</row>
    <row r="101" spans="1:46" ht="20.100000000000001" customHeight="1" x14ac:dyDescent="0.25">
      <c r="A101" s="117" t="s">
        <v>376</v>
      </c>
      <c r="B101" s="117" t="s">
        <v>377</v>
      </c>
      <c r="C101" s="117" t="s">
        <v>378</v>
      </c>
      <c r="D101" s="118" t="s">
        <v>771</v>
      </c>
      <c r="E101" s="117" t="s">
        <v>379</v>
      </c>
      <c r="F101" s="119">
        <v>2180000</v>
      </c>
      <c r="G101" s="120">
        <v>741000</v>
      </c>
      <c r="H101" s="50">
        <v>6</v>
      </c>
      <c r="I101" s="50">
        <v>6</v>
      </c>
      <c r="J101" s="50">
        <v>7</v>
      </c>
      <c r="K101" s="50">
        <v>7</v>
      </c>
      <c r="L101" s="50">
        <v>7</v>
      </c>
      <c r="M101" s="50">
        <v>7</v>
      </c>
      <c r="N101" s="50">
        <v>8</v>
      </c>
      <c r="O101" s="50">
        <v>8</v>
      </c>
      <c r="P101" s="50">
        <v>8</v>
      </c>
      <c r="Q101" s="50">
        <v>8</v>
      </c>
      <c r="R101" s="50">
        <v>8</v>
      </c>
      <c r="S101" s="50">
        <v>8</v>
      </c>
      <c r="T101" s="50">
        <v>8</v>
      </c>
      <c r="U101" s="50">
        <v>9</v>
      </c>
      <c r="V101" s="50">
        <v>9</v>
      </c>
      <c r="W101" s="51">
        <v>7.6</v>
      </c>
      <c r="X101" s="52" t="s">
        <v>31</v>
      </c>
      <c r="Y101" s="100">
        <v>340000</v>
      </c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</row>
    <row r="102" spans="1:46" ht="20.100000000000001" customHeight="1" x14ac:dyDescent="0.25">
      <c r="A102" s="117" t="s">
        <v>380</v>
      </c>
      <c r="B102" s="117" t="s">
        <v>381</v>
      </c>
      <c r="C102" s="117" t="s">
        <v>382</v>
      </c>
      <c r="D102" s="118" t="s">
        <v>770</v>
      </c>
      <c r="E102" s="117" t="s">
        <v>383</v>
      </c>
      <c r="F102" s="119">
        <v>8272488</v>
      </c>
      <c r="G102" s="120">
        <v>3500000</v>
      </c>
      <c r="H102" s="50">
        <v>6</v>
      </c>
      <c r="I102" s="50">
        <v>6</v>
      </c>
      <c r="J102" s="50">
        <v>7</v>
      </c>
      <c r="K102" s="50">
        <v>7</v>
      </c>
      <c r="L102" s="50">
        <v>7</v>
      </c>
      <c r="M102" s="50">
        <v>7</v>
      </c>
      <c r="N102" s="50">
        <v>7</v>
      </c>
      <c r="O102" s="50">
        <v>7</v>
      </c>
      <c r="P102" s="50">
        <v>8</v>
      </c>
      <c r="Q102" s="50">
        <v>8</v>
      </c>
      <c r="R102" s="50">
        <v>8</v>
      </c>
      <c r="S102" s="50">
        <v>8</v>
      </c>
      <c r="T102" s="50">
        <v>8</v>
      </c>
      <c r="U102" s="50">
        <v>10</v>
      </c>
      <c r="V102" s="50">
        <v>10</v>
      </c>
      <c r="W102" s="51">
        <v>7.6</v>
      </c>
      <c r="X102" s="52" t="s">
        <v>31</v>
      </c>
      <c r="Y102" s="100">
        <v>1100000</v>
      </c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</row>
    <row r="103" spans="1:46" ht="20.100000000000001" customHeight="1" x14ac:dyDescent="0.25">
      <c r="A103" s="117" t="s">
        <v>384</v>
      </c>
      <c r="B103" s="117" t="s">
        <v>385</v>
      </c>
      <c r="C103" s="117" t="s">
        <v>386</v>
      </c>
      <c r="D103" s="118" t="s">
        <v>771</v>
      </c>
      <c r="E103" s="117" t="s">
        <v>387</v>
      </c>
      <c r="F103" s="119">
        <v>1795220</v>
      </c>
      <c r="G103" s="120">
        <v>734720</v>
      </c>
      <c r="H103" s="50">
        <v>6</v>
      </c>
      <c r="I103" s="50">
        <v>6</v>
      </c>
      <c r="J103" s="50">
        <v>6</v>
      </c>
      <c r="K103" s="50">
        <v>6</v>
      </c>
      <c r="L103" s="50">
        <v>7</v>
      </c>
      <c r="M103" s="50">
        <v>7</v>
      </c>
      <c r="N103" s="50">
        <v>7</v>
      </c>
      <c r="O103" s="50">
        <v>7</v>
      </c>
      <c r="P103" s="50">
        <v>8</v>
      </c>
      <c r="Q103" s="50">
        <v>8</v>
      </c>
      <c r="R103" s="50">
        <v>8</v>
      </c>
      <c r="S103" s="50">
        <v>9</v>
      </c>
      <c r="T103" s="50">
        <v>9</v>
      </c>
      <c r="U103" s="50">
        <v>10</v>
      </c>
      <c r="V103" s="50">
        <v>10</v>
      </c>
      <c r="W103" s="51">
        <v>7.6</v>
      </c>
      <c r="X103" s="52" t="s">
        <v>31</v>
      </c>
      <c r="Y103" s="100">
        <v>340000</v>
      </c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7"/>
    </row>
    <row r="104" spans="1:46" ht="20.100000000000001" customHeight="1" x14ac:dyDescent="0.25">
      <c r="A104" s="117" t="s">
        <v>388</v>
      </c>
      <c r="B104" s="117" t="s">
        <v>389</v>
      </c>
      <c r="C104" s="117" t="s">
        <v>390</v>
      </c>
      <c r="D104" s="118" t="s">
        <v>771</v>
      </c>
      <c r="E104" s="117" t="s">
        <v>391</v>
      </c>
      <c r="F104" s="119">
        <v>1841000</v>
      </c>
      <c r="G104" s="120">
        <v>400000</v>
      </c>
      <c r="H104" s="50">
        <v>6</v>
      </c>
      <c r="I104" s="50">
        <v>6</v>
      </c>
      <c r="J104" s="50">
        <v>7</v>
      </c>
      <c r="K104" s="50">
        <v>7</v>
      </c>
      <c r="L104" s="50">
        <v>7</v>
      </c>
      <c r="M104" s="50">
        <v>7</v>
      </c>
      <c r="N104" s="50">
        <v>8</v>
      </c>
      <c r="O104" s="50">
        <v>8</v>
      </c>
      <c r="P104" s="50">
        <v>8</v>
      </c>
      <c r="Q104" s="50">
        <v>8</v>
      </c>
      <c r="R104" s="50">
        <v>8</v>
      </c>
      <c r="S104" s="50">
        <v>8</v>
      </c>
      <c r="T104" s="50">
        <v>8</v>
      </c>
      <c r="U104" s="50">
        <v>9</v>
      </c>
      <c r="V104" s="50">
        <v>9</v>
      </c>
      <c r="W104" s="51">
        <v>7.6</v>
      </c>
      <c r="X104" s="52" t="s">
        <v>31</v>
      </c>
      <c r="Y104" s="100">
        <v>185000</v>
      </c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7"/>
      <c r="AS104" s="37"/>
      <c r="AT104" s="37"/>
    </row>
    <row r="105" spans="1:46" ht="20.100000000000001" customHeight="1" x14ac:dyDescent="0.25">
      <c r="A105" s="117" t="s">
        <v>392</v>
      </c>
      <c r="B105" s="117" t="s">
        <v>393</v>
      </c>
      <c r="C105" s="117" t="s">
        <v>394</v>
      </c>
      <c r="D105" s="118" t="s">
        <v>771</v>
      </c>
      <c r="E105" s="117" t="s">
        <v>395</v>
      </c>
      <c r="F105" s="126">
        <v>768000</v>
      </c>
      <c r="G105" s="126">
        <v>446000</v>
      </c>
      <c r="H105" s="50">
        <v>6</v>
      </c>
      <c r="I105" s="50">
        <v>7</v>
      </c>
      <c r="J105" s="50">
        <v>7</v>
      </c>
      <c r="K105" s="50">
        <v>7</v>
      </c>
      <c r="L105" s="50">
        <v>7</v>
      </c>
      <c r="M105" s="50">
        <v>7</v>
      </c>
      <c r="N105" s="50">
        <v>7</v>
      </c>
      <c r="O105" s="50">
        <v>7</v>
      </c>
      <c r="P105" s="50">
        <v>7</v>
      </c>
      <c r="Q105" s="50">
        <v>8</v>
      </c>
      <c r="R105" s="50">
        <v>9</v>
      </c>
      <c r="S105" s="50">
        <v>9</v>
      </c>
      <c r="T105" s="50">
        <v>9</v>
      </c>
      <c r="U105" s="50">
        <v>9</v>
      </c>
      <c r="V105" s="50"/>
      <c r="W105" s="51">
        <v>7.5714285714285712</v>
      </c>
      <c r="X105" s="52" t="s">
        <v>31</v>
      </c>
      <c r="Y105" s="100">
        <v>200000</v>
      </c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  <c r="AS105" s="37"/>
      <c r="AT105" s="37"/>
    </row>
    <row r="106" spans="1:46" ht="20.25" customHeight="1" x14ac:dyDescent="0.25">
      <c r="A106" s="117" t="s">
        <v>396</v>
      </c>
      <c r="B106" s="117" t="s">
        <v>397</v>
      </c>
      <c r="C106" s="117" t="s">
        <v>398</v>
      </c>
      <c r="D106" s="118" t="s">
        <v>771</v>
      </c>
      <c r="E106" s="117" t="s">
        <v>399</v>
      </c>
      <c r="F106" s="120">
        <v>5800000</v>
      </c>
      <c r="G106" s="120">
        <v>1650000</v>
      </c>
      <c r="H106" s="50">
        <v>6</v>
      </c>
      <c r="I106" s="50">
        <v>6</v>
      </c>
      <c r="J106" s="50">
        <v>6</v>
      </c>
      <c r="K106" s="50">
        <v>7</v>
      </c>
      <c r="L106" s="50">
        <v>7</v>
      </c>
      <c r="M106" s="50">
        <v>7</v>
      </c>
      <c r="N106" s="50">
        <v>7</v>
      </c>
      <c r="O106" s="50">
        <v>8</v>
      </c>
      <c r="P106" s="50">
        <v>8</v>
      </c>
      <c r="Q106" s="50">
        <v>8</v>
      </c>
      <c r="R106" s="50">
        <v>8</v>
      </c>
      <c r="S106" s="50">
        <v>8</v>
      </c>
      <c r="T106" s="50">
        <v>8</v>
      </c>
      <c r="U106" s="50">
        <v>9</v>
      </c>
      <c r="V106" s="50">
        <v>10</v>
      </c>
      <c r="W106" s="51">
        <v>7.5333333333333332</v>
      </c>
      <c r="X106" s="52" t="s">
        <v>45</v>
      </c>
      <c r="Y106" s="100">
        <v>745000</v>
      </c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</row>
    <row r="107" spans="1:46" ht="20.100000000000001" customHeight="1" x14ac:dyDescent="0.25">
      <c r="A107" s="117" t="s">
        <v>400</v>
      </c>
      <c r="B107" s="117" t="s">
        <v>401</v>
      </c>
      <c r="C107" s="117" t="s">
        <v>402</v>
      </c>
      <c r="D107" s="118" t="s">
        <v>771</v>
      </c>
      <c r="E107" s="117" t="s">
        <v>403</v>
      </c>
      <c r="F107" s="120">
        <v>13955768</v>
      </c>
      <c r="G107" s="120">
        <v>3055000</v>
      </c>
      <c r="H107" s="50">
        <v>5</v>
      </c>
      <c r="I107" s="50">
        <v>6</v>
      </c>
      <c r="J107" s="50">
        <v>7</v>
      </c>
      <c r="K107" s="50">
        <v>7</v>
      </c>
      <c r="L107" s="50">
        <v>7</v>
      </c>
      <c r="M107" s="50">
        <v>7</v>
      </c>
      <c r="N107" s="50">
        <v>7</v>
      </c>
      <c r="O107" s="50">
        <v>8</v>
      </c>
      <c r="P107" s="50">
        <v>8</v>
      </c>
      <c r="Q107" s="50">
        <v>8</v>
      </c>
      <c r="R107" s="50">
        <v>8</v>
      </c>
      <c r="S107" s="50">
        <v>8</v>
      </c>
      <c r="T107" s="50">
        <v>9</v>
      </c>
      <c r="U107" s="50">
        <v>9</v>
      </c>
      <c r="V107" s="50">
        <v>9</v>
      </c>
      <c r="W107" s="51">
        <v>7.5333333333333332</v>
      </c>
      <c r="X107" s="52" t="s">
        <v>31</v>
      </c>
      <c r="Y107" s="100">
        <v>1250000</v>
      </c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</row>
    <row r="108" spans="1:46" ht="20.100000000000001" customHeight="1" x14ac:dyDescent="0.25">
      <c r="A108" s="117" t="s">
        <v>404</v>
      </c>
      <c r="B108" s="117" t="s">
        <v>405</v>
      </c>
      <c r="C108" s="117" t="s">
        <v>406</v>
      </c>
      <c r="D108" s="118" t="s">
        <v>771</v>
      </c>
      <c r="E108" s="117" t="s">
        <v>407</v>
      </c>
      <c r="F108" s="120">
        <v>2660000</v>
      </c>
      <c r="G108" s="120">
        <v>420000</v>
      </c>
      <c r="H108" s="50">
        <v>7</v>
      </c>
      <c r="I108" s="50">
        <v>7</v>
      </c>
      <c r="J108" s="50">
        <v>7</v>
      </c>
      <c r="K108" s="50">
        <v>7</v>
      </c>
      <c r="L108" s="50">
        <v>7</v>
      </c>
      <c r="M108" s="50">
        <v>7</v>
      </c>
      <c r="N108" s="50">
        <v>7</v>
      </c>
      <c r="O108" s="50">
        <v>7</v>
      </c>
      <c r="P108" s="50">
        <v>7</v>
      </c>
      <c r="Q108" s="50">
        <v>8</v>
      </c>
      <c r="R108" s="50">
        <v>8</v>
      </c>
      <c r="S108" s="50">
        <v>8</v>
      </c>
      <c r="T108" s="50">
        <v>8</v>
      </c>
      <c r="U108" s="50">
        <v>8</v>
      </c>
      <c r="V108" s="50">
        <v>9</v>
      </c>
      <c r="W108" s="51">
        <v>7.4666666666666668</v>
      </c>
      <c r="X108" s="52" t="s">
        <v>31</v>
      </c>
      <c r="Y108" s="100">
        <v>180000</v>
      </c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</row>
    <row r="109" spans="1:46" ht="20.100000000000001" customHeight="1" x14ac:dyDescent="0.25">
      <c r="A109" s="117" t="s">
        <v>408</v>
      </c>
      <c r="B109" s="117" t="s">
        <v>409</v>
      </c>
      <c r="C109" s="117" t="s">
        <v>410</v>
      </c>
      <c r="D109" s="118" t="s">
        <v>771</v>
      </c>
      <c r="E109" s="117" t="s">
        <v>411</v>
      </c>
      <c r="F109" s="120">
        <v>8524000</v>
      </c>
      <c r="G109" s="120">
        <v>3152000</v>
      </c>
      <c r="H109" s="50">
        <v>6</v>
      </c>
      <c r="I109" s="50">
        <v>7</v>
      </c>
      <c r="J109" s="50">
        <v>7</v>
      </c>
      <c r="K109" s="50">
        <v>7</v>
      </c>
      <c r="L109" s="50">
        <v>7</v>
      </c>
      <c r="M109" s="50">
        <v>7</v>
      </c>
      <c r="N109" s="50">
        <v>7</v>
      </c>
      <c r="O109" s="50">
        <v>7</v>
      </c>
      <c r="P109" s="50">
        <v>7</v>
      </c>
      <c r="Q109" s="50">
        <v>8</v>
      </c>
      <c r="R109" s="50">
        <v>8</v>
      </c>
      <c r="S109" s="50">
        <v>8</v>
      </c>
      <c r="T109" s="50">
        <v>8</v>
      </c>
      <c r="U109" s="50">
        <v>8</v>
      </c>
      <c r="V109" s="50">
        <v>9</v>
      </c>
      <c r="W109" s="51">
        <v>7.4</v>
      </c>
      <c r="X109" s="52" t="s">
        <v>36</v>
      </c>
      <c r="Y109" s="100">
        <v>1000000</v>
      </c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</row>
    <row r="110" spans="1:46" ht="20.100000000000001" customHeight="1" x14ac:dyDescent="0.25">
      <c r="A110" s="117" t="s">
        <v>412</v>
      </c>
      <c r="B110" s="117" t="s">
        <v>413</v>
      </c>
      <c r="C110" s="117" t="s">
        <v>414</v>
      </c>
      <c r="D110" s="118" t="s">
        <v>771</v>
      </c>
      <c r="E110" s="117" t="s">
        <v>415</v>
      </c>
      <c r="F110" s="120">
        <v>1270300</v>
      </c>
      <c r="G110" s="120">
        <v>520000</v>
      </c>
      <c r="H110" s="50">
        <v>6</v>
      </c>
      <c r="I110" s="50">
        <v>6</v>
      </c>
      <c r="J110" s="50">
        <v>7</v>
      </c>
      <c r="K110" s="50">
        <v>7</v>
      </c>
      <c r="L110" s="50">
        <v>7</v>
      </c>
      <c r="M110" s="50">
        <v>7</v>
      </c>
      <c r="N110" s="50">
        <v>7</v>
      </c>
      <c r="O110" s="50">
        <v>7</v>
      </c>
      <c r="P110" s="50">
        <v>8</v>
      </c>
      <c r="Q110" s="50">
        <v>8</v>
      </c>
      <c r="R110" s="50">
        <v>8</v>
      </c>
      <c r="S110" s="50">
        <v>8</v>
      </c>
      <c r="T110" s="50">
        <v>8</v>
      </c>
      <c r="U110" s="50">
        <v>8</v>
      </c>
      <c r="V110" s="50">
        <v>9</v>
      </c>
      <c r="W110" s="51">
        <v>7.4</v>
      </c>
      <c r="X110" s="52" t="s">
        <v>31</v>
      </c>
      <c r="Y110" s="100">
        <v>200000</v>
      </c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7"/>
    </row>
    <row r="111" spans="1:46" ht="20.100000000000001" customHeight="1" x14ac:dyDescent="0.25">
      <c r="A111" s="117" t="s">
        <v>416</v>
      </c>
      <c r="B111" s="117" t="s">
        <v>417</v>
      </c>
      <c r="C111" s="117" t="s">
        <v>418</v>
      </c>
      <c r="D111" s="118" t="s">
        <v>771</v>
      </c>
      <c r="E111" s="117" t="s">
        <v>419</v>
      </c>
      <c r="F111" s="120">
        <v>1973000</v>
      </c>
      <c r="G111" s="120">
        <v>570000</v>
      </c>
      <c r="H111" s="50">
        <v>6</v>
      </c>
      <c r="I111" s="50">
        <v>6</v>
      </c>
      <c r="J111" s="50">
        <v>7</v>
      </c>
      <c r="K111" s="50">
        <v>7</v>
      </c>
      <c r="L111" s="50">
        <v>7</v>
      </c>
      <c r="M111" s="50">
        <v>7</v>
      </c>
      <c r="N111" s="50">
        <v>7</v>
      </c>
      <c r="O111" s="50">
        <v>7</v>
      </c>
      <c r="P111" s="50">
        <v>7</v>
      </c>
      <c r="Q111" s="50">
        <v>7</v>
      </c>
      <c r="R111" s="50">
        <v>8</v>
      </c>
      <c r="S111" s="50">
        <v>8</v>
      </c>
      <c r="T111" s="50">
        <v>8</v>
      </c>
      <c r="U111" s="50">
        <v>8</v>
      </c>
      <c r="V111" s="50">
        <v>10</v>
      </c>
      <c r="W111" s="51">
        <v>7.333333333333333</v>
      </c>
      <c r="X111" s="52" t="s">
        <v>31</v>
      </c>
      <c r="Y111" s="100">
        <v>215000</v>
      </c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</row>
    <row r="112" spans="1:46" ht="20.100000000000001" customHeight="1" x14ac:dyDescent="0.25">
      <c r="A112" s="117" t="s">
        <v>420</v>
      </c>
      <c r="B112" s="117" t="s">
        <v>421</v>
      </c>
      <c r="C112" s="117" t="s">
        <v>422</v>
      </c>
      <c r="D112" s="118" t="s">
        <v>423</v>
      </c>
      <c r="E112" s="117" t="s">
        <v>424</v>
      </c>
      <c r="F112" s="120">
        <v>6230580</v>
      </c>
      <c r="G112" s="120">
        <v>2870000</v>
      </c>
      <c r="H112" s="50">
        <v>6</v>
      </c>
      <c r="I112" s="50">
        <v>6</v>
      </c>
      <c r="J112" s="50">
        <v>6</v>
      </c>
      <c r="K112" s="50">
        <v>7</v>
      </c>
      <c r="L112" s="50">
        <v>7</v>
      </c>
      <c r="M112" s="50">
        <v>7</v>
      </c>
      <c r="N112" s="50">
        <v>7</v>
      </c>
      <c r="O112" s="50">
        <v>7</v>
      </c>
      <c r="P112" s="50">
        <v>8</v>
      </c>
      <c r="Q112" s="50">
        <v>8</v>
      </c>
      <c r="R112" s="50">
        <v>8</v>
      </c>
      <c r="S112" s="50">
        <v>8</v>
      </c>
      <c r="T112" s="50">
        <v>8</v>
      </c>
      <c r="U112" s="50">
        <v>8</v>
      </c>
      <c r="V112" s="50">
        <v>8</v>
      </c>
      <c r="W112" s="51">
        <v>7.2666666666666666</v>
      </c>
      <c r="X112" s="52" t="s">
        <v>31</v>
      </c>
      <c r="Y112" s="100">
        <v>1050000</v>
      </c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</row>
    <row r="113" spans="1:46" ht="20.100000000000001" customHeight="1" x14ac:dyDescent="0.25">
      <c r="A113" s="117" t="s">
        <v>425</v>
      </c>
      <c r="B113" s="117" t="s">
        <v>426</v>
      </c>
      <c r="C113" s="117" t="s">
        <v>427</v>
      </c>
      <c r="D113" s="118" t="s">
        <v>771</v>
      </c>
      <c r="E113" s="117" t="s">
        <v>428</v>
      </c>
      <c r="F113" s="120">
        <v>1121000</v>
      </c>
      <c r="G113" s="120">
        <v>400000</v>
      </c>
      <c r="H113" s="50">
        <v>5</v>
      </c>
      <c r="I113" s="50">
        <v>6</v>
      </c>
      <c r="J113" s="50">
        <v>6</v>
      </c>
      <c r="K113" s="50">
        <v>7</v>
      </c>
      <c r="L113" s="50">
        <v>7</v>
      </c>
      <c r="M113" s="50">
        <v>7</v>
      </c>
      <c r="N113" s="50">
        <v>7</v>
      </c>
      <c r="O113" s="50">
        <v>7</v>
      </c>
      <c r="P113" s="50">
        <v>7</v>
      </c>
      <c r="Q113" s="50">
        <v>7</v>
      </c>
      <c r="R113" s="50">
        <v>8</v>
      </c>
      <c r="S113" s="50">
        <v>8</v>
      </c>
      <c r="T113" s="50">
        <v>8</v>
      </c>
      <c r="U113" s="50">
        <v>9</v>
      </c>
      <c r="V113" s="50">
        <v>9</v>
      </c>
      <c r="W113" s="51">
        <v>7.2</v>
      </c>
      <c r="X113" s="52" t="s">
        <v>31</v>
      </c>
      <c r="Y113" s="100">
        <v>145000</v>
      </c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</row>
    <row r="114" spans="1:46" ht="20.100000000000001" customHeight="1" x14ac:dyDescent="0.25">
      <c r="A114" s="117" t="s">
        <v>429</v>
      </c>
      <c r="B114" s="117" t="s">
        <v>430</v>
      </c>
      <c r="C114" s="117" t="s">
        <v>431</v>
      </c>
      <c r="D114" s="118" t="s">
        <v>771</v>
      </c>
      <c r="E114" s="117" t="s">
        <v>432</v>
      </c>
      <c r="F114" s="120">
        <v>1145000</v>
      </c>
      <c r="G114" s="120">
        <v>748000</v>
      </c>
      <c r="H114" s="50">
        <v>5</v>
      </c>
      <c r="I114" s="50">
        <v>6</v>
      </c>
      <c r="J114" s="50">
        <v>6</v>
      </c>
      <c r="K114" s="50">
        <v>6</v>
      </c>
      <c r="L114" s="50">
        <v>6</v>
      </c>
      <c r="M114" s="50">
        <v>7</v>
      </c>
      <c r="N114" s="50">
        <v>7</v>
      </c>
      <c r="O114" s="50">
        <v>7</v>
      </c>
      <c r="P114" s="50">
        <v>7</v>
      </c>
      <c r="Q114" s="50">
        <v>8</v>
      </c>
      <c r="R114" s="50">
        <v>8</v>
      </c>
      <c r="S114" s="50">
        <v>8</v>
      </c>
      <c r="T114" s="50">
        <v>9</v>
      </c>
      <c r="U114" s="50">
        <v>9</v>
      </c>
      <c r="V114" s="50">
        <v>9</v>
      </c>
      <c r="W114" s="51">
        <v>7.2</v>
      </c>
      <c r="X114" s="52" t="s">
        <v>31</v>
      </c>
      <c r="Y114" s="100">
        <v>270000</v>
      </c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</row>
    <row r="115" spans="1:46" ht="20.100000000000001" customHeight="1" x14ac:dyDescent="0.25">
      <c r="A115" s="117" t="s">
        <v>433</v>
      </c>
      <c r="B115" s="117" t="s">
        <v>434</v>
      </c>
      <c r="C115" s="117" t="s">
        <v>435</v>
      </c>
      <c r="D115" s="118" t="s">
        <v>771</v>
      </c>
      <c r="E115" s="117" t="s">
        <v>436</v>
      </c>
      <c r="F115" s="120">
        <v>779000</v>
      </c>
      <c r="G115" s="120">
        <v>545300</v>
      </c>
      <c r="H115" s="50">
        <v>6</v>
      </c>
      <c r="I115" s="50">
        <v>6</v>
      </c>
      <c r="J115" s="50">
        <v>6</v>
      </c>
      <c r="K115" s="50">
        <v>6</v>
      </c>
      <c r="L115" s="50">
        <v>7</v>
      </c>
      <c r="M115" s="50">
        <v>7</v>
      </c>
      <c r="N115" s="50">
        <v>7</v>
      </c>
      <c r="O115" s="50">
        <v>7</v>
      </c>
      <c r="P115" s="50">
        <v>7</v>
      </c>
      <c r="Q115" s="50">
        <v>8</v>
      </c>
      <c r="R115" s="50">
        <v>8</v>
      </c>
      <c r="S115" s="50">
        <v>8</v>
      </c>
      <c r="T115" s="50">
        <v>8</v>
      </c>
      <c r="U115" s="50">
        <v>8</v>
      </c>
      <c r="V115" s="50">
        <v>9</v>
      </c>
      <c r="W115" s="51">
        <v>7.2</v>
      </c>
      <c r="X115" s="52" t="s">
        <v>31</v>
      </c>
      <c r="Y115" s="100">
        <v>195000</v>
      </c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</row>
    <row r="116" spans="1:46" ht="20.100000000000001" customHeight="1" x14ac:dyDescent="0.25">
      <c r="A116" s="117" t="s">
        <v>437</v>
      </c>
      <c r="B116" s="117" t="s">
        <v>438</v>
      </c>
      <c r="C116" s="117" t="s">
        <v>439</v>
      </c>
      <c r="D116" s="118" t="s">
        <v>771</v>
      </c>
      <c r="E116" s="117" t="s">
        <v>440</v>
      </c>
      <c r="F116" s="120">
        <v>410000</v>
      </c>
      <c r="G116" s="120">
        <v>65000</v>
      </c>
      <c r="H116" s="50">
        <v>5</v>
      </c>
      <c r="I116" s="50">
        <v>5</v>
      </c>
      <c r="J116" s="50">
        <v>6</v>
      </c>
      <c r="K116" s="50">
        <v>6</v>
      </c>
      <c r="L116" s="50">
        <v>7</v>
      </c>
      <c r="M116" s="50">
        <v>7</v>
      </c>
      <c r="N116" s="50">
        <v>7</v>
      </c>
      <c r="O116" s="50">
        <v>7</v>
      </c>
      <c r="P116" s="50">
        <v>7</v>
      </c>
      <c r="Q116" s="50">
        <v>8</v>
      </c>
      <c r="R116" s="50">
        <v>8</v>
      </c>
      <c r="S116" s="50">
        <v>8</v>
      </c>
      <c r="T116" s="50">
        <v>8</v>
      </c>
      <c r="U116" s="50">
        <v>9</v>
      </c>
      <c r="V116" s="50">
        <v>9</v>
      </c>
      <c r="W116" s="51">
        <v>7.1333333333333337</v>
      </c>
      <c r="X116" s="52" t="s">
        <v>31</v>
      </c>
      <c r="Y116" s="100">
        <v>30000</v>
      </c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</row>
    <row r="117" spans="1:46" ht="20.100000000000001" customHeight="1" x14ac:dyDescent="0.25">
      <c r="A117" s="117" t="s">
        <v>441</v>
      </c>
      <c r="B117" s="117" t="s">
        <v>442</v>
      </c>
      <c r="C117" s="117" t="s">
        <v>443</v>
      </c>
      <c r="D117" s="118" t="s">
        <v>771</v>
      </c>
      <c r="E117" s="117" t="s">
        <v>444</v>
      </c>
      <c r="F117" s="120">
        <v>1273000</v>
      </c>
      <c r="G117" s="120">
        <v>271000</v>
      </c>
      <c r="H117" s="50">
        <v>5</v>
      </c>
      <c r="I117" s="50">
        <v>6</v>
      </c>
      <c r="J117" s="50">
        <v>6</v>
      </c>
      <c r="K117" s="50">
        <v>6</v>
      </c>
      <c r="L117" s="50">
        <v>7</v>
      </c>
      <c r="M117" s="50">
        <v>7</v>
      </c>
      <c r="N117" s="50">
        <v>7</v>
      </c>
      <c r="O117" s="50">
        <v>7</v>
      </c>
      <c r="P117" s="50">
        <v>7</v>
      </c>
      <c r="Q117" s="50">
        <v>8</v>
      </c>
      <c r="R117" s="50">
        <v>8</v>
      </c>
      <c r="S117" s="50">
        <v>8</v>
      </c>
      <c r="T117" s="50">
        <v>8</v>
      </c>
      <c r="U117" s="50">
        <v>8</v>
      </c>
      <c r="V117" s="50">
        <v>9</v>
      </c>
      <c r="W117" s="51">
        <v>7.1333333333333337</v>
      </c>
      <c r="X117" s="52" t="s">
        <v>45</v>
      </c>
      <c r="Y117" s="100">
        <v>100000</v>
      </c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</row>
    <row r="118" spans="1:46" ht="20.100000000000001" customHeight="1" x14ac:dyDescent="0.25">
      <c r="A118" s="117" t="s">
        <v>445</v>
      </c>
      <c r="B118" s="117" t="s">
        <v>446</v>
      </c>
      <c r="C118" s="117" t="s">
        <v>447</v>
      </c>
      <c r="D118" s="118" t="s">
        <v>770</v>
      </c>
      <c r="E118" s="117" t="s">
        <v>448</v>
      </c>
      <c r="F118" s="120">
        <v>1152820</v>
      </c>
      <c r="G118" s="120">
        <v>280000</v>
      </c>
      <c r="H118" s="50">
        <v>5</v>
      </c>
      <c r="I118" s="50">
        <v>6</v>
      </c>
      <c r="J118" s="50">
        <v>6</v>
      </c>
      <c r="K118" s="50">
        <v>6</v>
      </c>
      <c r="L118" s="50">
        <v>6</v>
      </c>
      <c r="M118" s="50">
        <v>7</v>
      </c>
      <c r="N118" s="50">
        <v>7</v>
      </c>
      <c r="O118" s="50">
        <v>7</v>
      </c>
      <c r="P118" s="50">
        <v>7</v>
      </c>
      <c r="Q118" s="50">
        <v>7</v>
      </c>
      <c r="R118" s="50">
        <v>8</v>
      </c>
      <c r="S118" s="50">
        <v>9</v>
      </c>
      <c r="T118" s="50">
        <v>10</v>
      </c>
      <c r="U118" s="50"/>
      <c r="V118" s="50"/>
      <c r="W118" s="51">
        <v>7</v>
      </c>
      <c r="X118" s="52" t="s">
        <v>31</v>
      </c>
      <c r="Y118" s="100">
        <v>100000</v>
      </c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</row>
    <row r="119" spans="1:46" ht="20.100000000000001" customHeight="1" x14ac:dyDescent="0.25">
      <c r="A119" s="117" t="s">
        <v>449</v>
      </c>
      <c r="B119" s="117" t="s">
        <v>450</v>
      </c>
      <c r="C119" s="117" t="s">
        <v>451</v>
      </c>
      <c r="D119" s="118" t="s">
        <v>771</v>
      </c>
      <c r="E119" s="117" t="s">
        <v>452</v>
      </c>
      <c r="F119" s="120">
        <v>16937000</v>
      </c>
      <c r="G119" s="120">
        <v>2937000</v>
      </c>
      <c r="H119" s="50">
        <v>6</v>
      </c>
      <c r="I119" s="50">
        <v>6</v>
      </c>
      <c r="J119" s="50">
        <v>6</v>
      </c>
      <c r="K119" s="50">
        <v>6</v>
      </c>
      <c r="L119" s="50">
        <v>6</v>
      </c>
      <c r="M119" s="50">
        <v>7</v>
      </c>
      <c r="N119" s="50">
        <v>7</v>
      </c>
      <c r="O119" s="50">
        <v>7</v>
      </c>
      <c r="P119" s="50">
        <v>7</v>
      </c>
      <c r="Q119" s="50">
        <v>7</v>
      </c>
      <c r="R119" s="50">
        <v>7</v>
      </c>
      <c r="S119" s="50">
        <v>8</v>
      </c>
      <c r="T119" s="50">
        <v>8</v>
      </c>
      <c r="U119" s="50">
        <v>8</v>
      </c>
      <c r="V119" s="50">
        <v>9</v>
      </c>
      <c r="W119" s="51">
        <v>7</v>
      </c>
      <c r="X119" s="52" t="s">
        <v>36</v>
      </c>
      <c r="Y119" s="100">
        <v>800000</v>
      </c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7"/>
    </row>
    <row r="120" spans="1:46" s="17" customFormat="1" ht="20.100000000000001" customHeight="1" thickBot="1" x14ac:dyDescent="0.3">
      <c r="A120" s="117" t="s">
        <v>453</v>
      </c>
      <c r="B120" s="117" t="s">
        <v>454</v>
      </c>
      <c r="C120" s="117" t="s">
        <v>455</v>
      </c>
      <c r="D120" s="118" t="s">
        <v>771</v>
      </c>
      <c r="E120" s="117" t="s">
        <v>456</v>
      </c>
      <c r="F120" s="120">
        <v>1335600</v>
      </c>
      <c r="G120" s="120">
        <v>344600</v>
      </c>
      <c r="H120" s="50">
        <v>5</v>
      </c>
      <c r="I120" s="50">
        <v>6</v>
      </c>
      <c r="J120" s="50">
        <v>6</v>
      </c>
      <c r="K120" s="50">
        <v>6</v>
      </c>
      <c r="L120" s="50">
        <v>6</v>
      </c>
      <c r="M120" s="50">
        <v>7</v>
      </c>
      <c r="N120" s="50">
        <v>7</v>
      </c>
      <c r="O120" s="50">
        <v>7</v>
      </c>
      <c r="P120" s="50">
        <v>7</v>
      </c>
      <c r="Q120" s="50">
        <v>7</v>
      </c>
      <c r="R120" s="50">
        <v>8</v>
      </c>
      <c r="S120" s="50">
        <v>8</v>
      </c>
      <c r="T120" s="50">
        <v>8</v>
      </c>
      <c r="U120" s="50">
        <v>8</v>
      </c>
      <c r="V120" s="50">
        <v>9</v>
      </c>
      <c r="W120" s="51">
        <v>7</v>
      </c>
      <c r="X120" s="52" t="s">
        <v>45</v>
      </c>
      <c r="Y120" s="100">
        <v>125000</v>
      </c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</row>
    <row r="121" spans="1:46" ht="20.100000000000001" customHeight="1" x14ac:dyDescent="0.25">
      <c r="A121" s="117" t="s">
        <v>457</v>
      </c>
      <c r="B121" s="117" t="s">
        <v>458</v>
      </c>
      <c r="C121" s="117" t="s">
        <v>459</v>
      </c>
      <c r="D121" s="118" t="s">
        <v>771</v>
      </c>
      <c r="E121" s="117" t="s">
        <v>460</v>
      </c>
      <c r="F121" s="120">
        <v>1017271</v>
      </c>
      <c r="G121" s="120">
        <v>550000</v>
      </c>
      <c r="H121" s="50">
        <v>5</v>
      </c>
      <c r="I121" s="50">
        <v>6</v>
      </c>
      <c r="J121" s="50">
        <v>6</v>
      </c>
      <c r="K121" s="50">
        <v>6</v>
      </c>
      <c r="L121" s="50">
        <v>6</v>
      </c>
      <c r="M121" s="50">
        <v>6</v>
      </c>
      <c r="N121" s="50">
        <v>7</v>
      </c>
      <c r="O121" s="50">
        <v>7</v>
      </c>
      <c r="P121" s="50">
        <v>7</v>
      </c>
      <c r="Q121" s="50">
        <v>8</v>
      </c>
      <c r="R121" s="50">
        <v>8</v>
      </c>
      <c r="S121" s="50">
        <v>8</v>
      </c>
      <c r="T121" s="50">
        <v>8</v>
      </c>
      <c r="U121" s="50">
        <v>9</v>
      </c>
      <c r="V121" s="50"/>
      <c r="W121" s="51">
        <v>6.9285714285714288</v>
      </c>
      <c r="X121" s="52" t="s">
        <v>31</v>
      </c>
      <c r="Y121" s="100">
        <v>165000</v>
      </c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</row>
    <row r="122" spans="1:46" ht="20.100000000000001" customHeight="1" x14ac:dyDescent="0.25">
      <c r="A122" s="117" t="s">
        <v>461</v>
      </c>
      <c r="B122" s="117" t="s">
        <v>462</v>
      </c>
      <c r="C122" s="117" t="s">
        <v>463</v>
      </c>
      <c r="D122" s="118" t="s">
        <v>771</v>
      </c>
      <c r="E122" s="117" t="s">
        <v>464</v>
      </c>
      <c r="F122" s="120">
        <v>514000</v>
      </c>
      <c r="G122" s="120">
        <v>234000</v>
      </c>
      <c r="H122" s="50">
        <v>5</v>
      </c>
      <c r="I122" s="50">
        <v>6</v>
      </c>
      <c r="J122" s="50">
        <v>6</v>
      </c>
      <c r="K122" s="50">
        <v>6</v>
      </c>
      <c r="L122" s="50">
        <v>6</v>
      </c>
      <c r="M122" s="50">
        <v>7</v>
      </c>
      <c r="N122" s="50">
        <v>7</v>
      </c>
      <c r="O122" s="50">
        <v>7</v>
      </c>
      <c r="P122" s="50">
        <v>7</v>
      </c>
      <c r="Q122" s="50">
        <v>7</v>
      </c>
      <c r="R122" s="50">
        <v>7</v>
      </c>
      <c r="S122" s="50">
        <v>8</v>
      </c>
      <c r="T122" s="50">
        <v>8</v>
      </c>
      <c r="U122" s="50">
        <v>9</v>
      </c>
      <c r="V122" s="50"/>
      <c r="W122" s="51">
        <v>6.8571428571428568</v>
      </c>
      <c r="X122" s="52" t="s">
        <v>31</v>
      </c>
      <c r="Y122" s="100">
        <v>65000</v>
      </c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7"/>
      <c r="AS122" s="37"/>
      <c r="AT122" s="37"/>
    </row>
    <row r="123" spans="1:46" ht="20.100000000000001" customHeight="1" x14ac:dyDescent="0.25">
      <c r="A123" s="117" t="s">
        <v>465</v>
      </c>
      <c r="B123" s="117" t="s">
        <v>466</v>
      </c>
      <c r="C123" s="117" t="s">
        <v>467</v>
      </c>
      <c r="D123" s="118" t="s">
        <v>771</v>
      </c>
      <c r="E123" s="117" t="s">
        <v>468</v>
      </c>
      <c r="F123" s="119">
        <v>3663100</v>
      </c>
      <c r="G123" s="120">
        <v>2110000</v>
      </c>
      <c r="H123" s="50">
        <v>5</v>
      </c>
      <c r="I123" s="50">
        <v>5</v>
      </c>
      <c r="J123" s="50">
        <v>6</v>
      </c>
      <c r="K123" s="50">
        <v>6</v>
      </c>
      <c r="L123" s="50">
        <v>6</v>
      </c>
      <c r="M123" s="50">
        <v>6</v>
      </c>
      <c r="N123" s="50">
        <v>7</v>
      </c>
      <c r="O123" s="50">
        <v>7</v>
      </c>
      <c r="P123" s="50">
        <v>7</v>
      </c>
      <c r="Q123" s="50">
        <v>7</v>
      </c>
      <c r="R123" s="50">
        <v>7</v>
      </c>
      <c r="S123" s="50">
        <v>7</v>
      </c>
      <c r="T123" s="50">
        <v>8</v>
      </c>
      <c r="U123" s="50">
        <v>8</v>
      </c>
      <c r="V123" s="50">
        <v>9</v>
      </c>
      <c r="W123" s="51">
        <v>6.7333333333333334</v>
      </c>
      <c r="X123" s="60" t="s">
        <v>31</v>
      </c>
      <c r="Y123" s="100">
        <v>530000</v>
      </c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7"/>
      <c r="AS123" s="37"/>
      <c r="AT123" s="37"/>
    </row>
    <row r="124" spans="1:46" ht="20.100000000000001" customHeight="1" x14ac:dyDescent="0.25">
      <c r="A124" s="117" t="s">
        <v>469</v>
      </c>
      <c r="B124" s="117" t="s">
        <v>470</v>
      </c>
      <c r="C124" s="117" t="s">
        <v>471</v>
      </c>
      <c r="D124" s="118" t="s">
        <v>771</v>
      </c>
      <c r="E124" s="117" t="s">
        <v>472</v>
      </c>
      <c r="F124" s="119">
        <v>2846500</v>
      </c>
      <c r="G124" s="119">
        <v>1416100</v>
      </c>
      <c r="H124" s="50">
        <v>3</v>
      </c>
      <c r="I124" s="50">
        <v>5</v>
      </c>
      <c r="J124" s="50">
        <v>5</v>
      </c>
      <c r="K124" s="50">
        <v>6</v>
      </c>
      <c r="L124" s="50">
        <v>7</v>
      </c>
      <c r="M124" s="50">
        <v>7</v>
      </c>
      <c r="N124" s="50">
        <v>7</v>
      </c>
      <c r="O124" s="50">
        <v>7</v>
      </c>
      <c r="P124" s="50">
        <v>7</v>
      </c>
      <c r="Q124" s="50">
        <v>7</v>
      </c>
      <c r="R124" s="50">
        <v>7</v>
      </c>
      <c r="S124" s="50">
        <v>8</v>
      </c>
      <c r="T124" s="50">
        <v>8</v>
      </c>
      <c r="U124" s="50">
        <v>8</v>
      </c>
      <c r="V124" s="50">
        <v>9</v>
      </c>
      <c r="W124" s="51">
        <v>6.7333333333333334</v>
      </c>
      <c r="X124" s="52" t="s">
        <v>31</v>
      </c>
      <c r="Y124" s="100">
        <v>380000</v>
      </c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7"/>
      <c r="AS124" s="37"/>
      <c r="AT124" s="37"/>
    </row>
    <row r="125" spans="1:46" ht="20.100000000000001" customHeight="1" x14ac:dyDescent="0.25">
      <c r="A125" s="117" t="s">
        <v>473</v>
      </c>
      <c r="B125" s="117" t="s">
        <v>474</v>
      </c>
      <c r="C125" s="117" t="s">
        <v>475</v>
      </c>
      <c r="D125" s="118" t="s">
        <v>770</v>
      </c>
      <c r="E125" s="117" t="s">
        <v>476</v>
      </c>
      <c r="F125" s="119">
        <v>2913044</v>
      </c>
      <c r="G125" s="119">
        <v>986380</v>
      </c>
      <c r="H125" s="50">
        <v>5</v>
      </c>
      <c r="I125" s="50">
        <v>6</v>
      </c>
      <c r="J125" s="50">
        <v>6</v>
      </c>
      <c r="K125" s="50">
        <v>6</v>
      </c>
      <c r="L125" s="50">
        <v>6</v>
      </c>
      <c r="M125" s="50">
        <v>6</v>
      </c>
      <c r="N125" s="50">
        <v>7</v>
      </c>
      <c r="O125" s="50">
        <v>7</v>
      </c>
      <c r="P125" s="50">
        <v>7</v>
      </c>
      <c r="Q125" s="50">
        <v>7</v>
      </c>
      <c r="R125" s="50">
        <v>7</v>
      </c>
      <c r="S125" s="50">
        <v>7</v>
      </c>
      <c r="T125" s="50">
        <v>7</v>
      </c>
      <c r="U125" s="50">
        <v>8</v>
      </c>
      <c r="V125" s="50">
        <v>9</v>
      </c>
      <c r="W125" s="51">
        <v>6.7333333333333334</v>
      </c>
      <c r="X125" s="52" t="s">
        <v>45</v>
      </c>
      <c r="Y125" s="100">
        <v>260000</v>
      </c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7"/>
      <c r="AS125" s="37"/>
      <c r="AT125" s="37"/>
    </row>
    <row r="126" spans="1:46" ht="20.100000000000001" customHeight="1" x14ac:dyDescent="0.25">
      <c r="A126" s="117" t="s">
        <v>477</v>
      </c>
      <c r="B126" s="117" t="s">
        <v>478</v>
      </c>
      <c r="C126" s="117" t="s">
        <v>479</v>
      </c>
      <c r="D126" s="118" t="s">
        <v>771</v>
      </c>
      <c r="E126" s="117" t="s">
        <v>480</v>
      </c>
      <c r="F126" s="119">
        <v>995000</v>
      </c>
      <c r="G126" s="119">
        <v>223200</v>
      </c>
      <c r="H126" s="50">
        <v>5</v>
      </c>
      <c r="I126" s="50">
        <v>6</v>
      </c>
      <c r="J126" s="50">
        <v>6</v>
      </c>
      <c r="K126" s="50">
        <v>6</v>
      </c>
      <c r="L126" s="50">
        <v>6</v>
      </c>
      <c r="M126" s="50">
        <v>6</v>
      </c>
      <c r="N126" s="50">
        <v>6</v>
      </c>
      <c r="O126" s="50">
        <v>7</v>
      </c>
      <c r="P126" s="50">
        <v>7</v>
      </c>
      <c r="Q126" s="50">
        <v>7</v>
      </c>
      <c r="R126" s="50">
        <v>7</v>
      </c>
      <c r="S126" s="50">
        <v>7</v>
      </c>
      <c r="T126" s="50">
        <v>8</v>
      </c>
      <c r="U126" s="50">
        <v>8</v>
      </c>
      <c r="V126" s="50">
        <v>8</v>
      </c>
      <c r="W126" s="51">
        <v>6.666666666666667</v>
      </c>
      <c r="X126" s="52" t="s">
        <v>31</v>
      </c>
      <c r="Y126" s="100">
        <v>60000</v>
      </c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7"/>
      <c r="AS126" s="37"/>
      <c r="AT126" s="37"/>
    </row>
    <row r="127" spans="1:46" ht="6" customHeight="1" x14ac:dyDescent="0.25">
      <c r="A127" s="121"/>
      <c r="B127" s="121"/>
      <c r="C127" s="121"/>
      <c r="D127" s="122"/>
      <c r="E127" s="121"/>
      <c r="F127" s="123"/>
      <c r="G127" s="123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5"/>
      <c r="X127" s="56"/>
      <c r="Y127" s="5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7"/>
      <c r="AS127" s="37"/>
      <c r="AT127" s="37"/>
    </row>
    <row r="128" spans="1:46" ht="20.100000000000001" customHeight="1" x14ac:dyDescent="0.25">
      <c r="A128" s="124" t="s">
        <v>481</v>
      </c>
      <c r="B128" s="124" t="s">
        <v>482</v>
      </c>
      <c r="C128" s="124" t="s">
        <v>483</v>
      </c>
      <c r="D128" s="125" t="s">
        <v>771</v>
      </c>
      <c r="E128" s="124" t="s">
        <v>484</v>
      </c>
      <c r="F128" s="126">
        <v>285000</v>
      </c>
      <c r="G128" s="126">
        <v>140300</v>
      </c>
      <c r="H128" s="58">
        <v>5</v>
      </c>
      <c r="I128" s="58">
        <v>5</v>
      </c>
      <c r="J128" s="58">
        <v>6</v>
      </c>
      <c r="K128" s="58">
        <v>6</v>
      </c>
      <c r="L128" s="58">
        <v>6</v>
      </c>
      <c r="M128" s="58">
        <v>6</v>
      </c>
      <c r="N128" s="58">
        <v>6</v>
      </c>
      <c r="O128" s="58">
        <v>6</v>
      </c>
      <c r="P128" s="58">
        <v>7</v>
      </c>
      <c r="Q128" s="58">
        <v>7</v>
      </c>
      <c r="R128" s="58">
        <v>7</v>
      </c>
      <c r="S128" s="58">
        <v>7</v>
      </c>
      <c r="T128" s="58">
        <v>7</v>
      </c>
      <c r="U128" s="58">
        <v>7</v>
      </c>
      <c r="V128" s="58">
        <v>9</v>
      </c>
      <c r="W128" s="59">
        <v>6.4666666666666668</v>
      </c>
      <c r="X128" s="60" t="s">
        <v>31</v>
      </c>
      <c r="Y128" s="61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7"/>
      <c r="AS128" s="37"/>
      <c r="AT128" s="37"/>
    </row>
    <row r="129" spans="1:46" ht="20.100000000000001" customHeight="1" x14ac:dyDescent="0.25">
      <c r="A129" s="124" t="s">
        <v>485</v>
      </c>
      <c r="B129" s="124" t="s">
        <v>486</v>
      </c>
      <c r="C129" s="124" t="s">
        <v>487</v>
      </c>
      <c r="D129" s="125" t="s">
        <v>771</v>
      </c>
      <c r="E129" s="124" t="s">
        <v>488</v>
      </c>
      <c r="F129" s="120">
        <v>945000</v>
      </c>
      <c r="G129" s="120">
        <v>280000</v>
      </c>
      <c r="H129" s="58">
        <v>3</v>
      </c>
      <c r="I129" s="58">
        <v>5</v>
      </c>
      <c r="J129" s="58">
        <v>5</v>
      </c>
      <c r="K129" s="58">
        <v>6</v>
      </c>
      <c r="L129" s="58">
        <v>6</v>
      </c>
      <c r="M129" s="58">
        <v>6</v>
      </c>
      <c r="N129" s="58">
        <v>6</v>
      </c>
      <c r="O129" s="58">
        <v>7</v>
      </c>
      <c r="P129" s="58">
        <v>7</v>
      </c>
      <c r="Q129" s="58">
        <v>7</v>
      </c>
      <c r="R129" s="58">
        <v>7</v>
      </c>
      <c r="S129" s="58">
        <v>7</v>
      </c>
      <c r="T129" s="58">
        <v>7</v>
      </c>
      <c r="U129" s="58">
        <v>7</v>
      </c>
      <c r="V129" s="58">
        <v>9</v>
      </c>
      <c r="W129" s="59">
        <v>6.333333333333333</v>
      </c>
      <c r="X129" s="60" t="s">
        <v>31</v>
      </c>
      <c r="Y129" s="61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7"/>
      <c r="AS129" s="37"/>
      <c r="AT129" s="37"/>
    </row>
    <row r="130" spans="1:46" ht="20.100000000000001" customHeight="1" x14ac:dyDescent="0.25">
      <c r="A130" s="124" t="s">
        <v>489</v>
      </c>
      <c r="B130" s="124" t="s">
        <v>490</v>
      </c>
      <c r="C130" s="124" t="s">
        <v>491</v>
      </c>
      <c r="D130" s="125" t="s">
        <v>771</v>
      </c>
      <c r="E130" s="124" t="s">
        <v>492</v>
      </c>
      <c r="F130" s="120">
        <v>2710500</v>
      </c>
      <c r="G130" s="120">
        <v>828500</v>
      </c>
      <c r="H130" s="58">
        <v>5</v>
      </c>
      <c r="I130" s="58">
        <v>5</v>
      </c>
      <c r="J130" s="58">
        <v>5</v>
      </c>
      <c r="K130" s="58">
        <v>6</v>
      </c>
      <c r="L130" s="58">
        <v>6</v>
      </c>
      <c r="M130" s="58">
        <v>6</v>
      </c>
      <c r="N130" s="58">
        <v>6</v>
      </c>
      <c r="O130" s="58">
        <v>6</v>
      </c>
      <c r="P130" s="58">
        <v>6</v>
      </c>
      <c r="Q130" s="58">
        <v>6</v>
      </c>
      <c r="R130" s="58">
        <v>6</v>
      </c>
      <c r="S130" s="58">
        <v>7</v>
      </c>
      <c r="T130" s="58">
        <v>7</v>
      </c>
      <c r="U130" s="58">
        <v>7</v>
      </c>
      <c r="V130" s="58">
        <v>8</v>
      </c>
      <c r="W130" s="59">
        <v>6.1333333333333337</v>
      </c>
      <c r="X130" s="60" t="s">
        <v>36</v>
      </c>
      <c r="Y130" s="61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7"/>
      <c r="AS130" s="37"/>
      <c r="AT130" s="37"/>
    </row>
    <row r="131" spans="1:46" ht="20.100000000000001" customHeight="1" x14ac:dyDescent="0.25">
      <c r="A131" s="124" t="s">
        <v>493</v>
      </c>
      <c r="B131" s="124" t="s">
        <v>494</v>
      </c>
      <c r="C131" s="124" t="s">
        <v>495</v>
      </c>
      <c r="D131" s="125" t="s">
        <v>771</v>
      </c>
      <c r="E131" s="124" t="s">
        <v>496</v>
      </c>
      <c r="F131" s="120">
        <v>1642000</v>
      </c>
      <c r="G131" s="120">
        <v>772000</v>
      </c>
      <c r="H131" s="58">
        <v>3</v>
      </c>
      <c r="I131" s="58">
        <v>4</v>
      </c>
      <c r="J131" s="58">
        <v>5</v>
      </c>
      <c r="K131" s="58">
        <v>5</v>
      </c>
      <c r="L131" s="58">
        <v>5</v>
      </c>
      <c r="M131" s="58">
        <v>5</v>
      </c>
      <c r="N131" s="58">
        <v>5</v>
      </c>
      <c r="O131" s="58">
        <v>6</v>
      </c>
      <c r="P131" s="58">
        <v>6</v>
      </c>
      <c r="Q131" s="58">
        <v>7</v>
      </c>
      <c r="R131" s="58">
        <v>7</v>
      </c>
      <c r="S131" s="58">
        <v>7</v>
      </c>
      <c r="T131" s="58">
        <v>8</v>
      </c>
      <c r="U131" s="58">
        <v>8</v>
      </c>
      <c r="V131" s="58">
        <v>10</v>
      </c>
      <c r="W131" s="59">
        <v>6.0666666666666664</v>
      </c>
      <c r="X131" s="60" t="s">
        <v>36</v>
      </c>
      <c r="Y131" s="61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7"/>
      <c r="AS131" s="37"/>
      <c r="AT131" s="37"/>
    </row>
    <row r="132" spans="1:46" s="17" customFormat="1" ht="20.100000000000001" customHeight="1" thickBot="1" x14ac:dyDescent="0.3">
      <c r="A132" s="124" t="s">
        <v>497</v>
      </c>
      <c r="B132" s="124" t="s">
        <v>498</v>
      </c>
      <c r="C132" s="124" t="s">
        <v>499</v>
      </c>
      <c r="D132" s="125" t="s">
        <v>776</v>
      </c>
      <c r="E132" s="124" t="s">
        <v>500</v>
      </c>
      <c r="F132" s="120">
        <v>11955512</v>
      </c>
      <c r="G132" s="120">
        <v>819512</v>
      </c>
      <c r="H132" s="58">
        <v>5</v>
      </c>
      <c r="I132" s="58">
        <v>5</v>
      </c>
      <c r="J132" s="58">
        <v>5</v>
      </c>
      <c r="K132" s="58">
        <v>5</v>
      </c>
      <c r="L132" s="58">
        <v>5</v>
      </c>
      <c r="M132" s="58">
        <v>6</v>
      </c>
      <c r="N132" s="58">
        <v>6</v>
      </c>
      <c r="O132" s="58">
        <v>6</v>
      </c>
      <c r="P132" s="58">
        <v>6</v>
      </c>
      <c r="Q132" s="58">
        <v>6</v>
      </c>
      <c r="R132" s="58">
        <v>6</v>
      </c>
      <c r="S132" s="58">
        <v>7</v>
      </c>
      <c r="T132" s="58">
        <v>7</v>
      </c>
      <c r="U132" s="58">
        <v>7</v>
      </c>
      <c r="V132" s="58">
        <v>8</v>
      </c>
      <c r="W132" s="59">
        <v>6</v>
      </c>
      <c r="X132" s="60" t="s">
        <v>31</v>
      </c>
      <c r="Y132" s="61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7"/>
      <c r="AS132" s="37"/>
      <c r="AT132" s="37"/>
    </row>
    <row r="133" spans="1:46" ht="20.100000000000001" customHeight="1" x14ac:dyDescent="0.25">
      <c r="A133" s="124" t="s">
        <v>501</v>
      </c>
      <c r="B133" s="124" t="s">
        <v>502</v>
      </c>
      <c r="C133" s="124" t="s">
        <v>503</v>
      </c>
      <c r="D133" s="125" t="s">
        <v>771</v>
      </c>
      <c r="E133" s="124" t="s">
        <v>504</v>
      </c>
      <c r="F133" s="120">
        <v>3240500</v>
      </c>
      <c r="G133" s="120">
        <v>1469500</v>
      </c>
      <c r="H133" s="58">
        <v>3</v>
      </c>
      <c r="I133" s="58">
        <v>5</v>
      </c>
      <c r="J133" s="58">
        <v>5</v>
      </c>
      <c r="K133" s="58">
        <v>5</v>
      </c>
      <c r="L133" s="58">
        <v>5</v>
      </c>
      <c r="M133" s="58">
        <v>5</v>
      </c>
      <c r="N133" s="58">
        <v>5</v>
      </c>
      <c r="O133" s="58">
        <v>6</v>
      </c>
      <c r="P133" s="58">
        <v>6</v>
      </c>
      <c r="Q133" s="58">
        <v>6</v>
      </c>
      <c r="R133" s="58">
        <v>6</v>
      </c>
      <c r="S133" s="58">
        <v>7</v>
      </c>
      <c r="T133" s="58">
        <v>7</v>
      </c>
      <c r="U133" s="58">
        <v>8</v>
      </c>
      <c r="V133" s="58">
        <v>10</v>
      </c>
      <c r="W133" s="59">
        <v>5.9333333333333336</v>
      </c>
      <c r="X133" s="60" t="s">
        <v>31</v>
      </c>
      <c r="Y133" s="61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7"/>
      <c r="AS133" s="37"/>
      <c r="AT133" s="37"/>
    </row>
    <row r="134" spans="1:46" ht="20.100000000000001" customHeight="1" x14ac:dyDescent="0.25">
      <c r="A134" s="124" t="s">
        <v>505</v>
      </c>
      <c r="B134" s="124" t="s">
        <v>506</v>
      </c>
      <c r="C134" s="124" t="s">
        <v>507</v>
      </c>
      <c r="D134" s="125" t="s">
        <v>771</v>
      </c>
      <c r="E134" s="124">
        <v>11694882</v>
      </c>
      <c r="F134" s="120">
        <v>11127963</v>
      </c>
      <c r="G134" s="120">
        <v>2802883</v>
      </c>
      <c r="H134" s="58">
        <v>3</v>
      </c>
      <c r="I134" s="58">
        <v>4</v>
      </c>
      <c r="J134" s="58">
        <v>5</v>
      </c>
      <c r="K134" s="58">
        <v>5</v>
      </c>
      <c r="L134" s="58">
        <v>5</v>
      </c>
      <c r="M134" s="58">
        <v>5</v>
      </c>
      <c r="N134" s="58">
        <v>6</v>
      </c>
      <c r="O134" s="58">
        <v>6</v>
      </c>
      <c r="P134" s="58">
        <v>6</v>
      </c>
      <c r="Q134" s="58">
        <v>6</v>
      </c>
      <c r="R134" s="58">
        <v>7</v>
      </c>
      <c r="S134" s="58">
        <v>7</v>
      </c>
      <c r="T134" s="58">
        <v>9</v>
      </c>
      <c r="U134" s="58"/>
      <c r="V134" s="58"/>
      <c r="W134" s="59">
        <v>5.6923076923076925</v>
      </c>
      <c r="X134" s="60" t="s">
        <v>36</v>
      </c>
      <c r="Y134" s="61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7"/>
      <c r="AS134" s="37"/>
      <c r="AT134" s="37"/>
    </row>
    <row r="135" spans="1:46" ht="20.100000000000001" customHeight="1" x14ac:dyDescent="0.25">
      <c r="A135" s="124" t="s">
        <v>508</v>
      </c>
      <c r="B135" s="124" t="s">
        <v>509</v>
      </c>
      <c r="C135" s="124" t="s">
        <v>510</v>
      </c>
      <c r="D135" s="125" t="s">
        <v>771</v>
      </c>
      <c r="E135" s="124" t="s">
        <v>511</v>
      </c>
      <c r="F135" s="120">
        <v>1033000</v>
      </c>
      <c r="G135" s="120">
        <v>723000</v>
      </c>
      <c r="H135" s="58">
        <v>2</v>
      </c>
      <c r="I135" s="58">
        <v>3</v>
      </c>
      <c r="J135" s="58">
        <v>4</v>
      </c>
      <c r="K135" s="58">
        <v>4</v>
      </c>
      <c r="L135" s="58">
        <v>4</v>
      </c>
      <c r="M135" s="58">
        <v>5</v>
      </c>
      <c r="N135" s="58">
        <v>5</v>
      </c>
      <c r="O135" s="58">
        <v>5</v>
      </c>
      <c r="P135" s="58">
        <v>6</v>
      </c>
      <c r="Q135" s="58">
        <v>6</v>
      </c>
      <c r="R135" s="58">
        <v>6</v>
      </c>
      <c r="S135" s="58">
        <v>6</v>
      </c>
      <c r="T135" s="58">
        <v>6</v>
      </c>
      <c r="U135" s="58">
        <v>9</v>
      </c>
      <c r="V135" s="58"/>
      <c r="W135" s="59">
        <v>5.0714285714285712</v>
      </c>
      <c r="X135" s="60" t="s">
        <v>36</v>
      </c>
      <c r="Y135" s="61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7"/>
      <c r="AS135" s="37"/>
      <c r="AT135" s="37"/>
    </row>
    <row r="136" spans="1:46" ht="20.100000000000001" customHeight="1" x14ac:dyDescent="0.25">
      <c r="A136" s="124" t="s">
        <v>512</v>
      </c>
      <c r="B136" s="124" t="s">
        <v>513</v>
      </c>
      <c r="C136" s="124" t="s">
        <v>514</v>
      </c>
      <c r="D136" s="125" t="s">
        <v>771</v>
      </c>
      <c r="E136" s="124" t="s">
        <v>515</v>
      </c>
      <c r="F136" s="120">
        <v>590000</v>
      </c>
      <c r="G136" s="120">
        <v>100000</v>
      </c>
      <c r="H136" s="58">
        <v>3</v>
      </c>
      <c r="I136" s="58">
        <v>4</v>
      </c>
      <c r="J136" s="58">
        <v>4</v>
      </c>
      <c r="K136" s="58">
        <v>5</v>
      </c>
      <c r="L136" s="58">
        <v>5</v>
      </c>
      <c r="M136" s="58">
        <v>5</v>
      </c>
      <c r="N136" s="58">
        <v>5</v>
      </c>
      <c r="O136" s="58">
        <v>5</v>
      </c>
      <c r="P136" s="58">
        <v>5</v>
      </c>
      <c r="Q136" s="58">
        <v>5</v>
      </c>
      <c r="R136" s="58">
        <v>5</v>
      </c>
      <c r="S136" s="58">
        <v>5</v>
      </c>
      <c r="T136" s="58">
        <v>6</v>
      </c>
      <c r="U136" s="58">
        <v>6</v>
      </c>
      <c r="V136" s="58">
        <v>7</v>
      </c>
      <c r="W136" s="59">
        <v>5</v>
      </c>
      <c r="X136" s="60" t="s">
        <v>31</v>
      </c>
      <c r="Y136" s="61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7"/>
      <c r="AS136" s="37"/>
      <c r="AT136" s="37"/>
    </row>
    <row r="137" spans="1:46" ht="20.100000000000001" customHeight="1" x14ac:dyDescent="0.25">
      <c r="A137" s="124" t="s">
        <v>516</v>
      </c>
      <c r="B137" s="124" t="s">
        <v>517</v>
      </c>
      <c r="C137" s="124" t="s">
        <v>518</v>
      </c>
      <c r="D137" s="125" t="s">
        <v>776</v>
      </c>
      <c r="E137" s="124" t="s">
        <v>519</v>
      </c>
      <c r="F137" s="120">
        <v>1110500</v>
      </c>
      <c r="G137" s="120">
        <v>335500</v>
      </c>
      <c r="H137" s="58">
        <v>3</v>
      </c>
      <c r="I137" s="58">
        <v>3</v>
      </c>
      <c r="J137" s="58">
        <v>4</v>
      </c>
      <c r="K137" s="58">
        <v>4</v>
      </c>
      <c r="L137" s="58">
        <v>5</v>
      </c>
      <c r="M137" s="58">
        <v>5</v>
      </c>
      <c r="N137" s="58">
        <v>5</v>
      </c>
      <c r="O137" s="58">
        <v>5</v>
      </c>
      <c r="P137" s="58">
        <v>5</v>
      </c>
      <c r="Q137" s="58">
        <v>5</v>
      </c>
      <c r="R137" s="58">
        <v>5</v>
      </c>
      <c r="S137" s="58">
        <v>6</v>
      </c>
      <c r="T137" s="58">
        <v>6</v>
      </c>
      <c r="U137" s="58">
        <v>6</v>
      </c>
      <c r="V137" s="58">
        <v>7</v>
      </c>
      <c r="W137" s="59">
        <v>4.9333333333333336</v>
      </c>
      <c r="X137" s="60" t="s">
        <v>31</v>
      </c>
      <c r="Y137" s="61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7"/>
      <c r="AS137" s="37"/>
      <c r="AT137" s="37"/>
    </row>
    <row r="138" spans="1:46" ht="20.100000000000001" customHeight="1" x14ac:dyDescent="0.25">
      <c r="A138" s="124" t="s">
        <v>520</v>
      </c>
      <c r="B138" s="124" t="s">
        <v>521</v>
      </c>
      <c r="C138" s="124" t="s">
        <v>522</v>
      </c>
      <c r="D138" s="125" t="s">
        <v>771</v>
      </c>
      <c r="E138" s="124" t="s">
        <v>523</v>
      </c>
      <c r="F138" s="120">
        <v>954157</v>
      </c>
      <c r="G138" s="120">
        <v>583160</v>
      </c>
      <c r="H138" s="58">
        <v>3</v>
      </c>
      <c r="I138" s="58">
        <v>3</v>
      </c>
      <c r="J138" s="58">
        <v>3</v>
      </c>
      <c r="K138" s="58">
        <v>3</v>
      </c>
      <c r="L138" s="58">
        <v>4</v>
      </c>
      <c r="M138" s="58">
        <v>4</v>
      </c>
      <c r="N138" s="58">
        <v>4</v>
      </c>
      <c r="O138" s="58">
        <v>5</v>
      </c>
      <c r="P138" s="58">
        <v>5</v>
      </c>
      <c r="Q138" s="58">
        <v>5</v>
      </c>
      <c r="R138" s="58">
        <v>5</v>
      </c>
      <c r="S138" s="58">
        <v>6</v>
      </c>
      <c r="T138" s="58">
        <v>6</v>
      </c>
      <c r="U138" s="58">
        <v>7</v>
      </c>
      <c r="V138" s="58"/>
      <c r="W138" s="59">
        <v>4.5</v>
      </c>
      <c r="X138" s="60" t="s">
        <v>36</v>
      </c>
      <c r="Y138" s="61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</row>
    <row r="139" spans="1:46" ht="20.100000000000001" customHeight="1" x14ac:dyDescent="0.25">
      <c r="A139" s="124" t="s">
        <v>524</v>
      </c>
      <c r="B139" s="124" t="s">
        <v>281</v>
      </c>
      <c r="C139" s="124" t="s">
        <v>525</v>
      </c>
      <c r="D139" s="125" t="s">
        <v>771</v>
      </c>
      <c r="E139" s="124" t="s">
        <v>283</v>
      </c>
      <c r="F139" s="120">
        <v>1049988</v>
      </c>
      <c r="G139" s="120">
        <v>200000</v>
      </c>
      <c r="H139" s="58">
        <v>2</v>
      </c>
      <c r="I139" s="58">
        <v>3</v>
      </c>
      <c r="J139" s="58">
        <v>3</v>
      </c>
      <c r="K139" s="58">
        <v>3</v>
      </c>
      <c r="L139" s="58">
        <v>4</v>
      </c>
      <c r="M139" s="58">
        <v>4</v>
      </c>
      <c r="N139" s="58">
        <v>5</v>
      </c>
      <c r="O139" s="58">
        <v>5</v>
      </c>
      <c r="P139" s="58">
        <v>5</v>
      </c>
      <c r="Q139" s="58">
        <v>5</v>
      </c>
      <c r="R139" s="58">
        <v>5</v>
      </c>
      <c r="S139" s="58">
        <v>5</v>
      </c>
      <c r="T139" s="58">
        <v>6</v>
      </c>
      <c r="U139" s="58">
        <v>6</v>
      </c>
      <c r="V139" s="58">
        <v>6</v>
      </c>
      <c r="W139" s="59">
        <v>4.4666666666666668</v>
      </c>
      <c r="X139" s="60" t="s">
        <v>31</v>
      </c>
      <c r="Y139" s="61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</row>
    <row r="140" spans="1:46" ht="20.100000000000001" customHeight="1" x14ac:dyDescent="0.25">
      <c r="A140" s="124" t="s">
        <v>526</v>
      </c>
      <c r="B140" s="124" t="s">
        <v>527</v>
      </c>
      <c r="C140" s="124" t="s">
        <v>528</v>
      </c>
      <c r="D140" s="125" t="s">
        <v>771</v>
      </c>
      <c r="E140" s="124" t="s">
        <v>529</v>
      </c>
      <c r="F140" s="120">
        <v>472000</v>
      </c>
      <c r="G140" s="120">
        <v>137000</v>
      </c>
      <c r="H140" s="58">
        <v>3</v>
      </c>
      <c r="I140" s="58">
        <v>3</v>
      </c>
      <c r="J140" s="58">
        <v>4</v>
      </c>
      <c r="K140" s="58">
        <v>4</v>
      </c>
      <c r="L140" s="58">
        <v>4</v>
      </c>
      <c r="M140" s="58">
        <v>4</v>
      </c>
      <c r="N140" s="58">
        <v>4</v>
      </c>
      <c r="O140" s="58">
        <v>5</v>
      </c>
      <c r="P140" s="58">
        <v>5</v>
      </c>
      <c r="Q140" s="58">
        <v>5</v>
      </c>
      <c r="R140" s="58">
        <v>5</v>
      </c>
      <c r="S140" s="58">
        <v>5</v>
      </c>
      <c r="T140" s="58">
        <v>5</v>
      </c>
      <c r="U140" s="58">
        <v>6</v>
      </c>
      <c r="V140" s="58" t="s">
        <v>530</v>
      </c>
      <c r="W140" s="59">
        <v>4.4285714285714288</v>
      </c>
      <c r="X140" s="60" t="s">
        <v>31</v>
      </c>
      <c r="Y140" s="61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7"/>
      <c r="AS140" s="37"/>
      <c r="AT140" s="37"/>
    </row>
    <row r="141" spans="1:46" ht="20.100000000000001" customHeight="1" x14ac:dyDescent="0.25">
      <c r="A141" s="124" t="s">
        <v>531</v>
      </c>
      <c r="B141" s="124" t="s">
        <v>532</v>
      </c>
      <c r="C141" s="124" t="s">
        <v>533</v>
      </c>
      <c r="D141" s="125" t="s">
        <v>771</v>
      </c>
      <c r="E141" s="124" t="s">
        <v>534</v>
      </c>
      <c r="F141" s="120">
        <v>1623000</v>
      </c>
      <c r="G141" s="120">
        <v>340000</v>
      </c>
      <c r="H141" s="58">
        <v>1</v>
      </c>
      <c r="I141" s="58">
        <v>2</v>
      </c>
      <c r="J141" s="58">
        <v>4</v>
      </c>
      <c r="K141" s="58">
        <v>4</v>
      </c>
      <c r="L141" s="58">
        <v>4</v>
      </c>
      <c r="M141" s="58">
        <v>4</v>
      </c>
      <c r="N141" s="58">
        <v>4</v>
      </c>
      <c r="O141" s="58">
        <v>4</v>
      </c>
      <c r="P141" s="58">
        <v>5</v>
      </c>
      <c r="Q141" s="58">
        <v>5</v>
      </c>
      <c r="R141" s="58">
        <v>5</v>
      </c>
      <c r="S141" s="58">
        <v>5</v>
      </c>
      <c r="T141" s="58">
        <v>5</v>
      </c>
      <c r="U141" s="58">
        <v>5</v>
      </c>
      <c r="V141" s="58">
        <v>8</v>
      </c>
      <c r="W141" s="59">
        <v>4.333333333333333</v>
      </c>
      <c r="X141" s="60" t="s">
        <v>31</v>
      </c>
      <c r="Y141" s="61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7"/>
      <c r="AS141" s="37"/>
      <c r="AT141" s="37"/>
    </row>
    <row r="142" spans="1:46" ht="20.100000000000001" customHeight="1" x14ac:dyDescent="0.25">
      <c r="A142" s="124" t="s">
        <v>535</v>
      </c>
      <c r="B142" s="124" t="s">
        <v>536</v>
      </c>
      <c r="C142" s="124" t="s">
        <v>537</v>
      </c>
      <c r="D142" s="125" t="s">
        <v>771</v>
      </c>
      <c r="E142" s="124" t="s">
        <v>538</v>
      </c>
      <c r="F142" s="120">
        <v>1305000</v>
      </c>
      <c r="G142" s="120">
        <v>363800</v>
      </c>
      <c r="H142" s="58">
        <v>2</v>
      </c>
      <c r="I142" s="58">
        <v>3</v>
      </c>
      <c r="J142" s="58">
        <v>3</v>
      </c>
      <c r="K142" s="58">
        <v>3</v>
      </c>
      <c r="L142" s="58">
        <v>3</v>
      </c>
      <c r="M142" s="58">
        <v>4</v>
      </c>
      <c r="N142" s="58">
        <v>4</v>
      </c>
      <c r="O142" s="58">
        <v>4</v>
      </c>
      <c r="P142" s="58">
        <v>5</v>
      </c>
      <c r="Q142" s="58">
        <v>5</v>
      </c>
      <c r="R142" s="58">
        <v>5</v>
      </c>
      <c r="S142" s="58">
        <v>5</v>
      </c>
      <c r="T142" s="58">
        <v>5</v>
      </c>
      <c r="U142" s="58">
        <v>5</v>
      </c>
      <c r="V142" s="58">
        <v>6</v>
      </c>
      <c r="W142" s="59">
        <v>4.1333333333333337</v>
      </c>
      <c r="X142" s="60" t="s">
        <v>31</v>
      </c>
      <c r="Y142" s="61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7"/>
      <c r="AS142" s="37"/>
      <c r="AT142" s="37"/>
    </row>
    <row r="143" spans="1:46" ht="20.100000000000001" customHeight="1" x14ac:dyDescent="0.25">
      <c r="A143" s="127" t="s">
        <v>539</v>
      </c>
      <c r="B143" s="127" t="s">
        <v>540</v>
      </c>
      <c r="C143" s="127" t="s">
        <v>541</v>
      </c>
      <c r="D143" s="128" t="s">
        <v>771</v>
      </c>
      <c r="E143" s="127" t="s">
        <v>542</v>
      </c>
      <c r="F143" s="129">
        <v>1633000</v>
      </c>
      <c r="G143" s="129">
        <v>872000</v>
      </c>
      <c r="H143" s="62">
        <v>1</v>
      </c>
      <c r="I143" s="62">
        <v>2</v>
      </c>
      <c r="J143" s="62">
        <v>2</v>
      </c>
      <c r="K143" s="62">
        <v>3</v>
      </c>
      <c r="L143" s="62">
        <v>3</v>
      </c>
      <c r="M143" s="62">
        <v>3</v>
      </c>
      <c r="N143" s="62">
        <v>4</v>
      </c>
      <c r="O143" s="62">
        <v>4</v>
      </c>
      <c r="P143" s="62">
        <v>4</v>
      </c>
      <c r="Q143" s="62">
        <v>5</v>
      </c>
      <c r="R143" s="62">
        <v>5</v>
      </c>
      <c r="S143" s="62">
        <v>6</v>
      </c>
      <c r="T143" s="62">
        <v>6</v>
      </c>
      <c r="U143" s="62">
        <v>6</v>
      </c>
      <c r="V143" s="62">
        <v>8</v>
      </c>
      <c r="W143" s="63">
        <v>4.1333333333333337</v>
      </c>
      <c r="X143" s="64" t="s">
        <v>31</v>
      </c>
      <c r="Y143" s="65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7"/>
      <c r="AS143" s="37"/>
      <c r="AT143" s="37"/>
    </row>
    <row r="144" spans="1:46" ht="20.100000000000001" customHeight="1" x14ac:dyDescent="0.25">
      <c r="A144" s="130" t="s">
        <v>760</v>
      </c>
      <c r="B144" s="132"/>
      <c r="C144" s="132"/>
      <c r="D144" s="131"/>
      <c r="E144" s="132"/>
      <c r="F144" s="133"/>
      <c r="G144" s="133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7"/>
      <c r="X144" s="68"/>
      <c r="Y144" s="70">
        <f>SUM(Y145:Y163)</f>
        <v>34555000</v>
      </c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7"/>
      <c r="AS144" s="37"/>
      <c r="AT144" s="37"/>
    </row>
    <row r="145" spans="1:46" s="17" customFormat="1" ht="20.100000000000001" customHeight="1" thickBot="1" x14ac:dyDescent="0.3">
      <c r="A145" s="113" t="s">
        <v>543</v>
      </c>
      <c r="B145" s="113" t="s">
        <v>38</v>
      </c>
      <c r="C145" s="113" t="s">
        <v>544</v>
      </c>
      <c r="D145" s="114" t="s">
        <v>771</v>
      </c>
      <c r="E145" s="113" t="s">
        <v>40</v>
      </c>
      <c r="F145" s="115">
        <v>22578841</v>
      </c>
      <c r="G145" s="116">
        <v>10891341</v>
      </c>
      <c r="H145" s="47">
        <v>7</v>
      </c>
      <c r="I145" s="47">
        <v>8</v>
      </c>
      <c r="J145" s="47">
        <v>8</v>
      </c>
      <c r="K145" s="47">
        <v>9</v>
      </c>
      <c r="L145" s="47">
        <v>9</v>
      </c>
      <c r="M145" s="47">
        <v>9</v>
      </c>
      <c r="N145" s="47">
        <v>9</v>
      </c>
      <c r="O145" s="47">
        <v>9</v>
      </c>
      <c r="P145" s="47">
        <v>9</v>
      </c>
      <c r="Q145" s="47">
        <v>10</v>
      </c>
      <c r="R145" s="47">
        <v>10</v>
      </c>
      <c r="S145" s="47">
        <v>10</v>
      </c>
      <c r="T145" s="47">
        <v>10</v>
      </c>
      <c r="U145" s="47">
        <v>10</v>
      </c>
      <c r="V145" s="47"/>
      <c r="W145" s="48">
        <v>9.0714285714285712</v>
      </c>
      <c r="X145" s="49" t="s">
        <v>31</v>
      </c>
      <c r="Y145" s="99">
        <v>7800000</v>
      </c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7"/>
      <c r="AS145" s="37"/>
      <c r="AT145" s="37"/>
    </row>
    <row r="146" spans="1:46" ht="20.100000000000001" customHeight="1" x14ac:dyDescent="0.25">
      <c r="A146" s="117" t="s">
        <v>545</v>
      </c>
      <c r="B146" s="117" t="s">
        <v>47</v>
      </c>
      <c r="C146" s="117" t="s">
        <v>546</v>
      </c>
      <c r="D146" s="118" t="s">
        <v>770</v>
      </c>
      <c r="E146" s="117" t="s">
        <v>49</v>
      </c>
      <c r="F146" s="119">
        <v>10168000</v>
      </c>
      <c r="G146" s="120">
        <v>3664000</v>
      </c>
      <c r="H146" s="50">
        <v>7</v>
      </c>
      <c r="I146" s="50">
        <v>7</v>
      </c>
      <c r="J146" s="50">
        <v>7</v>
      </c>
      <c r="K146" s="50">
        <v>8</v>
      </c>
      <c r="L146" s="50">
        <v>8</v>
      </c>
      <c r="M146" s="50">
        <v>9</v>
      </c>
      <c r="N146" s="50">
        <v>9</v>
      </c>
      <c r="O146" s="50">
        <v>9</v>
      </c>
      <c r="P146" s="50">
        <v>9</v>
      </c>
      <c r="Q146" s="50">
        <v>9</v>
      </c>
      <c r="R146" s="50">
        <v>10</v>
      </c>
      <c r="S146" s="50">
        <v>10</v>
      </c>
      <c r="T146" s="50">
        <v>10</v>
      </c>
      <c r="U146" s="50">
        <v>10</v>
      </c>
      <c r="V146" s="50"/>
      <c r="W146" s="51">
        <v>8.7142857142857135</v>
      </c>
      <c r="X146" s="52" t="s">
        <v>31</v>
      </c>
      <c r="Y146" s="100">
        <v>2300000</v>
      </c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7"/>
      <c r="AS146" s="37"/>
      <c r="AT146" s="37"/>
    </row>
    <row r="147" spans="1:46" ht="20.100000000000001" customHeight="1" x14ac:dyDescent="0.25">
      <c r="A147" s="117" t="s">
        <v>547</v>
      </c>
      <c r="B147" s="117" t="s">
        <v>69</v>
      </c>
      <c r="C147" s="117" t="s">
        <v>548</v>
      </c>
      <c r="D147" s="118" t="s">
        <v>776</v>
      </c>
      <c r="E147" s="117" t="s">
        <v>71</v>
      </c>
      <c r="F147" s="119">
        <v>2488000</v>
      </c>
      <c r="G147" s="120">
        <v>1230000</v>
      </c>
      <c r="H147" s="50">
        <v>7</v>
      </c>
      <c r="I147" s="50">
        <v>7</v>
      </c>
      <c r="J147" s="50">
        <v>7</v>
      </c>
      <c r="K147" s="50">
        <v>8</v>
      </c>
      <c r="L147" s="50">
        <v>8</v>
      </c>
      <c r="M147" s="50">
        <v>8</v>
      </c>
      <c r="N147" s="50">
        <v>8</v>
      </c>
      <c r="O147" s="50">
        <v>8</v>
      </c>
      <c r="P147" s="50">
        <v>9</v>
      </c>
      <c r="Q147" s="50">
        <v>9</v>
      </c>
      <c r="R147" s="50">
        <v>9</v>
      </c>
      <c r="S147" s="50">
        <v>9</v>
      </c>
      <c r="T147" s="50">
        <v>10</v>
      </c>
      <c r="U147" s="50">
        <v>10</v>
      </c>
      <c r="V147" s="50">
        <v>10</v>
      </c>
      <c r="W147" s="51">
        <v>8.4666666666666668</v>
      </c>
      <c r="X147" s="52" t="s">
        <v>31</v>
      </c>
      <c r="Y147" s="100">
        <v>720000</v>
      </c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7"/>
      <c r="AS147" s="37"/>
      <c r="AT147" s="37"/>
    </row>
    <row r="148" spans="1:46" ht="20.100000000000001" customHeight="1" x14ac:dyDescent="0.25">
      <c r="A148" s="117" t="s">
        <v>549</v>
      </c>
      <c r="B148" s="117" t="s">
        <v>550</v>
      </c>
      <c r="C148" s="117" t="s">
        <v>551</v>
      </c>
      <c r="D148" s="118" t="s">
        <v>771</v>
      </c>
      <c r="E148" s="117" t="s">
        <v>552</v>
      </c>
      <c r="F148" s="119">
        <v>10210000</v>
      </c>
      <c r="G148" s="120">
        <v>4450000</v>
      </c>
      <c r="H148" s="50">
        <v>7</v>
      </c>
      <c r="I148" s="50">
        <v>7</v>
      </c>
      <c r="J148" s="50">
        <v>7</v>
      </c>
      <c r="K148" s="50">
        <v>7</v>
      </c>
      <c r="L148" s="50">
        <v>8</v>
      </c>
      <c r="M148" s="50">
        <v>8</v>
      </c>
      <c r="N148" s="50">
        <v>8</v>
      </c>
      <c r="O148" s="50">
        <v>9</v>
      </c>
      <c r="P148" s="50">
        <v>9</v>
      </c>
      <c r="Q148" s="50">
        <v>9</v>
      </c>
      <c r="R148" s="50">
        <v>9</v>
      </c>
      <c r="S148" s="50">
        <v>9</v>
      </c>
      <c r="T148" s="50">
        <v>9</v>
      </c>
      <c r="U148" s="50">
        <v>10</v>
      </c>
      <c r="V148" s="50">
        <v>10</v>
      </c>
      <c r="W148" s="51">
        <v>8.4</v>
      </c>
      <c r="X148" s="52" t="s">
        <v>31</v>
      </c>
      <c r="Y148" s="100">
        <v>2715000</v>
      </c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  <c r="AK148" s="37"/>
      <c r="AL148" s="37"/>
      <c r="AM148" s="37"/>
      <c r="AN148" s="37"/>
      <c r="AO148" s="37"/>
      <c r="AP148" s="37"/>
      <c r="AQ148" s="37"/>
      <c r="AR148" s="37"/>
      <c r="AS148" s="37"/>
      <c r="AT148" s="37"/>
    </row>
    <row r="149" spans="1:46" ht="20.100000000000001" customHeight="1" x14ac:dyDescent="0.25">
      <c r="A149" s="117" t="s">
        <v>553</v>
      </c>
      <c r="B149" s="117" t="s">
        <v>554</v>
      </c>
      <c r="C149" s="117" t="s">
        <v>555</v>
      </c>
      <c r="D149" s="118" t="s">
        <v>770</v>
      </c>
      <c r="E149" s="117" t="s">
        <v>556</v>
      </c>
      <c r="F149" s="119">
        <v>9057544</v>
      </c>
      <c r="G149" s="120">
        <v>3853544</v>
      </c>
      <c r="H149" s="50">
        <v>6</v>
      </c>
      <c r="I149" s="50">
        <v>6</v>
      </c>
      <c r="J149" s="50">
        <v>7</v>
      </c>
      <c r="K149" s="50">
        <v>7</v>
      </c>
      <c r="L149" s="50">
        <v>8</v>
      </c>
      <c r="M149" s="50">
        <v>8</v>
      </c>
      <c r="N149" s="50">
        <v>8</v>
      </c>
      <c r="O149" s="50">
        <v>8</v>
      </c>
      <c r="P149" s="50">
        <v>9</v>
      </c>
      <c r="Q149" s="50">
        <v>9</v>
      </c>
      <c r="R149" s="50">
        <v>9</v>
      </c>
      <c r="S149" s="50">
        <v>9</v>
      </c>
      <c r="T149" s="50">
        <v>10</v>
      </c>
      <c r="U149" s="50">
        <v>10</v>
      </c>
      <c r="V149" s="50">
        <v>10</v>
      </c>
      <c r="W149" s="51">
        <v>8.2666666666666675</v>
      </c>
      <c r="X149" s="52" t="s">
        <v>45</v>
      </c>
      <c r="Y149" s="100">
        <v>2230000</v>
      </c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  <c r="AK149" s="37"/>
      <c r="AL149" s="37"/>
      <c r="AM149" s="37"/>
      <c r="AN149" s="37"/>
      <c r="AO149" s="37"/>
      <c r="AP149" s="37"/>
      <c r="AQ149" s="37"/>
      <c r="AR149" s="37"/>
      <c r="AS149" s="37"/>
      <c r="AT149" s="37"/>
    </row>
    <row r="150" spans="1:46" ht="20.100000000000001" customHeight="1" x14ac:dyDescent="0.25">
      <c r="A150" s="117" t="s">
        <v>557</v>
      </c>
      <c r="B150" s="117" t="s">
        <v>558</v>
      </c>
      <c r="C150" s="117" t="s">
        <v>559</v>
      </c>
      <c r="D150" s="118" t="s">
        <v>770</v>
      </c>
      <c r="E150" s="117" t="s">
        <v>560</v>
      </c>
      <c r="F150" s="119">
        <v>40366079</v>
      </c>
      <c r="G150" s="120">
        <v>3926079</v>
      </c>
      <c r="H150" s="50">
        <v>4</v>
      </c>
      <c r="I150" s="50">
        <v>7</v>
      </c>
      <c r="J150" s="50">
        <v>7</v>
      </c>
      <c r="K150" s="50">
        <v>7</v>
      </c>
      <c r="L150" s="50">
        <v>8</v>
      </c>
      <c r="M150" s="50">
        <v>8</v>
      </c>
      <c r="N150" s="50">
        <v>8</v>
      </c>
      <c r="O150" s="50">
        <v>9</v>
      </c>
      <c r="P150" s="50">
        <v>9</v>
      </c>
      <c r="Q150" s="50">
        <v>9</v>
      </c>
      <c r="R150" s="50">
        <v>9</v>
      </c>
      <c r="S150" s="50">
        <v>9</v>
      </c>
      <c r="T150" s="50">
        <v>10</v>
      </c>
      <c r="U150" s="50">
        <v>10</v>
      </c>
      <c r="V150" s="50">
        <v>10</v>
      </c>
      <c r="W150" s="51">
        <v>8.2666666666666675</v>
      </c>
      <c r="X150" s="52" t="s">
        <v>31</v>
      </c>
      <c r="Y150" s="100">
        <v>2270000</v>
      </c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7"/>
      <c r="AS150" s="37"/>
      <c r="AT150" s="37"/>
    </row>
    <row r="151" spans="1:46" ht="20.100000000000001" customHeight="1" x14ac:dyDescent="0.25">
      <c r="A151" s="117" t="s">
        <v>561</v>
      </c>
      <c r="B151" s="117" t="s">
        <v>562</v>
      </c>
      <c r="C151" s="117" t="s">
        <v>563</v>
      </c>
      <c r="D151" s="118" t="s">
        <v>776</v>
      </c>
      <c r="E151" s="117" t="s">
        <v>564</v>
      </c>
      <c r="F151" s="119">
        <v>80896693</v>
      </c>
      <c r="G151" s="120">
        <v>11960000</v>
      </c>
      <c r="H151" s="50">
        <v>6</v>
      </c>
      <c r="I151" s="50">
        <v>6</v>
      </c>
      <c r="J151" s="50">
        <v>7</v>
      </c>
      <c r="K151" s="50">
        <v>7</v>
      </c>
      <c r="L151" s="50">
        <v>8</v>
      </c>
      <c r="M151" s="50">
        <v>8</v>
      </c>
      <c r="N151" s="50">
        <v>8</v>
      </c>
      <c r="O151" s="50">
        <v>8</v>
      </c>
      <c r="P151" s="50">
        <v>9</v>
      </c>
      <c r="Q151" s="50">
        <v>9</v>
      </c>
      <c r="R151" s="50">
        <v>9</v>
      </c>
      <c r="S151" s="50">
        <v>9</v>
      </c>
      <c r="T151" s="50">
        <v>10</v>
      </c>
      <c r="U151" s="50">
        <v>10</v>
      </c>
      <c r="V151" s="50">
        <v>10</v>
      </c>
      <c r="W151" s="51">
        <v>8.2666666666666675</v>
      </c>
      <c r="X151" s="52" t="s">
        <v>31</v>
      </c>
      <c r="Y151" s="100">
        <v>5400000</v>
      </c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7"/>
      <c r="AS151" s="37"/>
      <c r="AT151" s="37"/>
    </row>
    <row r="152" spans="1:46" s="17" customFormat="1" ht="20.100000000000001" customHeight="1" thickBot="1" x14ac:dyDescent="0.3">
      <c r="A152" s="117" t="s">
        <v>565</v>
      </c>
      <c r="B152" s="117" t="s">
        <v>566</v>
      </c>
      <c r="C152" s="117" t="s">
        <v>567</v>
      </c>
      <c r="D152" s="118" t="s">
        <v>776</v>
      </c>
      <c r="E152" s="117" t="s">
        <v>568</v>
      </c>
      <c r="F152" s="119">
        <v>3729100</v>
      </c>
      <c r="G152" s="120">
        <v>574850</v>
      </c>
      <c r="H152" s="50">
        <v>6</v>
      </c>
      <c r="I152" s="50">
        <v>7</v>
      </c>
      <c r="J152" s="50">
        <v>7</v>
      </c>
      <c r="K152" s="50">
        <v>8</v>
      </c>
      <c r="L152" s="50">
        <v>8</v>
      </c>
      <c r="M152" s="50">
        <v>8</v>
      </c>
      <c r="N152" s="50">
        <v>8</v>
      </c>
      <c r="O152" s="50">
        <v>8</v>
      </c>
      <c r="P152" s="50">
        <v>8</v>
      </c>
      <c r="Q152" s="50">
        <v>8</v>
      </c>
      <c r="R152" s="50">
        <v>9</v>
      </c>
      <c r="S152" s="50">
        <v>9</v>
      </c>
      <c r="T152" s="50">
        <v>10</v>
      </c>
      <c r="U152" s="50">
        <v>10</v>
      </c>
      <c r="V152" s="50">
        <v>10</v>
      </c>
      <c r="W152" s="51">
        <v>8.2666666666666675</v>
      </c>
      <c r="X152" s="52" t="s">
        <v>31</v>
      </c>
      <c r="Y152" s="100">
        <v>340000</v>
      </c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7"/>
      <c r="AS152" s="37"/>
      <c r="AT152" s="37"/>
    </row>
    <row r="153" spans="1:46" ht="20.100000000000001" customHeight="1" x14ac:dyDescent="0.25">
      <c r="A153" s="117" t="s">
        <v>569</v>
      </c>
      <c r="B153" s="117" t="s">
        <v>570</v>
      </c>
      <c r="C153" s="117" t="s">
        <v>571</v>
      </c>
      <c r="D153" s="118" t="s">
        <v>776</v>
      </c>
      <c r="E153" s="117" t="s">
        <v>572</v>
      </c>
      <c r="F153" s="119">
        <v>5689500</v>
      </c>
      <c r="G153" s="120">
        <v>3545500</v>
      </c>
      <c r="H153" s="50">
        <v>5</v>
      </c>
      <c r="I153" s="50">
        <v>6</v>
      </c>
      <c r="J153" s="50">
        <v>7</v>
      </c>
      <c r="K153" s="50">
        <v>8</v>
      </c>
      <c r="L153" s="50">
        <v>8</v>
      </c>
      <c r="M153" s="50">
        <v>8</v>
      </c>
      <c r="N153" s="50">
        <v>8</v>
      </c>
      <c r="O153" s="50">
        <v>8</v>
      </c>
      <c r="P153" s="50">
        <v>8</v>
      </c>
      <c r="Q153" s="50">
        <v>8</v>
      </c>
      <c r="R153" s="50">
        <v>8</v>
      </c>
      <c r="S153" s="50">
        <v>9</v>
      </c>
      <c r="T153" s="50">
        <v>9</v>
      </c>
      <c r="U153" s="50">
        <v>9</v>
      </c>
      <c r="V153" s="50">
        <v>9</v>
      </c>
      <c r="W153" s="51">
        <v>7.8666666666666663</v>
      </c>
      <c r="X153" s="52" t="s">
        <v>31</v>
      </c>
      <c r="Y153" s="100">
        <v>1500000</v>
      </c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7"/>
      <c r="AS153" s="37"/>
      <c r="AT153" s="37"/>
    </row>
    <row r="154" spans="1:46" ht="20.100000000000001" customHeight="1" x14ac:dyDescent="0.25">
      <c r="A154" s="117" t="s">
        <v>573</v>
      </c>
      <c r="B154" s="117" t="s">
        <v>574</v>
      </c>
      <c r="C154" s="117" t="s">
        <v>575</v>
      </c>
      <c r="D154" s="118" t="s">
        <v>771</v>
      </c>
      <c r="E154" s="117" t="s">
        <v>576</v>
      </c>
      <c r="F154" s="119">
        <v>6624000</v>
      </c>
      <c r="G154" s="120">
        <v>2295000</v>
      </c>
      <c r="H154" s="50">
        <v>7</v>
      </c>
      <c r="I154" s="50">
        <v>7</v>
      </c>
      <c r="J154" s="50">
        <v>7</v>
      </c>
      <c r="K154" s="50">
        <v>7</v>
      </c>
      <c r="L154" s="50">
        <v>8</v>
      </c>
      <c r="M154" s="50">
        <v>8</v>
      </c>
      <c r="N154" s="50">
        <v>8</v>
      </c>
      <c r="O154" s="50">
        <v>8</v>
      </c>
      <c r="P154" s="50">
        <v>8</v>
      </c>
      <c r="Q154" s="50">
        <v>8</v>
      </c>
      <c r="R154" s="50">
        <v>8</v>
      </c>
      <c r="S154" s="50">
        <v>8</v>
      </c>
      <c r="T154" s="50">
        <v>8</v>
      </c>
      <c r="U154" s="50">
        <v>9</v>
      </c>
      <c r="V154" s="50">
        <v>9</v>
      </c>
      <c r="W154" s="51">
        <v>7.8666666666666663</v>
      </c>
      <c r="X154" s="52" t="s">
        <v>31</v>
      </c>
      <c r="Y154" s="100">
        <v>1100000</v>
      </c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7"/>
      <c r="AS154" s="37"/>
      <c r="AT154" s="37"/>
    </row>
    <row r="155" spans="1:46" ht="20.100000000000001" customHeight="1" x14ac:dyDescent="0.25">
      <c r="A155" s="117" t="s">
        <v>577</v>
      </c>
      <c r="B155" s="117" t="s">
        <v>578</v>
      </c>
      <c r="C155" s="117" t="s">
        <v>579</v>
      </c>
      <c r="D155" s="118" t="s">
        <v>771</v>
      </c>
      <c r="E155" s="117" t="s">
        <v>580</v>
      </c>
      <c r="F155" s="119">
        <v>10284750</v>
      </c>
      <c r="G155" s="120">
        <v>3334250</v>
      </c>
      <c r="H155" s="50">
        <v>6</v>
      </c>
      <c r="I155" s="50">
        <v>7</v>
      </c>
      <c r="J155" s="50">
        <v>7</v>
      </c>
      <c r="K155" s="50">
        <v>7</v>
      </c>
      <c r="L155" s="50">
        <v>7</v>
      </c>
      <c r="M155" s="50">
        <v>8</v>
      </c>
      <c r="N155" s="50">
        <v>8</v>
      </c>
      <c r="O155" s="50">
        <v>8</v>
      </c>
      <c r="P155" s="50">
        <v>8</v>
      </c>
      <c r="Q155" s="50">
        <v>8</v>
      </c>
      <c r="R155" s="50">
        <v>8</v>
      </c>
      <c r="S155" s="50">
        <v>8</v>
      </c>
      <c r="T155" s="50">
        <v>9</v>
      </c>
      <c r="U155" s="50">
        <v>9</v>
      </c>
      <c r="V155" s="50">
        <v>9</v>
      </c>
      <c r="W155" s="51">
        <v>7.8</v>
      </c>
      <c r="X155" s="52" t="s">
        <v>36</v>
      </c>
      <c r="Y155" s="100">
        <v>1350000</v>
      </c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37"/>
      <c r="AT155" s="37"/>
    </row>
    <row r="156" spans="1:46" ht="20.100000000000001" customHeight="1" x14ac:dyDescent="0.25">
      <c r="A156" s="117" t="s">
        <v>581</v>
      </c>
      <c r="B156" s="117" t="s">
        <v>582</v>
      </c>
      <c r="C156" s="117" t="s">
        <v>583</v>
      </c>
      <c r="D156" s="118" t="s">
        <v>771</v>
      </c>
      <c r="E156" s="117" t="s">
        <v>584</v>
      </c>
      <c r="F156" s="119">
        <f>1637400+525500</f>
        <v>2162900</v>
      </c>
      <c r="G156" s="120">
        <f>800000+310500</f>
        <v>1110500</v>
      </c>
      <c r="H156" s="50">
        <v>6</v>
      </c>
      <c r="I156" s="50">
        <v>7</v>
      </c>
      <c r="J156" s="50">
        <v>7</v>
      </c>
      <c r="K156" s="50">
        <v>7</v>
      </c>
      <c r="L156" s="50">
        <v>7</v>
      </c>
      <c r="M156" s="50">
        <v>7</v>
      </c>
      <c r="N156" s="50">
        <v>8</v>
      </c>
      <c r="O156" s="50">
        <v>8</v>
      </c>
      <c r="P156" s="50">
        <v>8</v>
      </c>
      <c r="Q156" s="50">
        <v>8</v>
      </c>
      <c r="R156" s="50">
        <v>8</v>
      </c>
      <c r="S156" s="50">
        <v>9</v>
      </c>
      <c r="T156" s="50">
        <v>9</v>
      </c>
      <c r="U156" s="50">
        <v>9</v>
      </c>
      <c r="V156" s="50">
        <v>9</v>
      </c>
      <c r="W156" s="51">
        <v>7.8</v>
      </c>
      <c r="X156" s="52" t="s">
        <v>31</v>
      </c>
      <c r="Y156" s="100">
        <v>520000</v>
      </c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7"/>
      <c r="AS156" s="37"/>
      <c r="AT156" s="37"/>
    </row>
    <row r="157" spans="1:46" ht="20.100000000000001" customHeight="1" x14ac:dyDescent="0.25">
      <c r="A157" s="117" t="s">
        <v>585</v>
      </c>
      <c r="B157" s="117" t="s">
        <v>586</v>
      </c>
      <c r="C157" s="117" t="s">
        <v>587</v>
      </c>
      <c r="D157" s="118" t="s">
        <v>771</v>
      </c>
      <c r="E157" s="117" t="s">
        <v>588</v>
      </c>
      <c r="F157" s="119">
        <v>9361750</v>
      </c>
      <c r="G157" s="120">
        <v>3166750</v>
      </c>
      <c r="H157" s="50">
        <v>6</v>
      </c>
      <c r="I157" s="50">
        <v>7</v>
      </c>
      <c r="J157" s="50">
        <v>7</v>
      </c>
      <c r="K157" s="50">
        <v>7</v>
      </c>
      <c r="L157" s="50">
        <v>7</v>
      </c>
      <c r="M157" s="50">
        <v>7</v>
      </c>
      <c r="N157" s="50">
        <v>8</v>
      </c>
      <c r="O157" s="50">
        <v>8</v>
      </c>
      <c r="P157" s="50">
        <v>8</v>
      </c>
      <c r="Q157" s="50">
        <v>8</v>
      </c>
      <c r="R157" s="50">
        <v>8</v>
      </c>
      <c r="S157" s="50">
        <v>8</v>
      </c>
      <c r="T157" s="50">
        <v>8</v>
      </c>
      <c r="U157" s="50">
        <v>9</v>
      </c>
      <c r="V157" s="50">
        <v>10</v>
      </c>
      <c r="W157" s="51">
        <v>7.7333333333333334</v>
      </c>
      <c r="X157" s="52" t="s">
        <v>36</v>
      </c>
      <c r="Y157" s="100">
        <v>1300000</v>
      </c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7"/>
      <c r="AS157" s="37"/>
      <c r="AT157" s="37"/>
    </row>
    <row r="158" spans="1:46" ht="20.100000000000001" customHeight="1" x14ac:dyDescent="0.25">
      <c r="A158" s="117" t="s">
        <v>589</v>
      </c>
      <c r="B158" s="117" t="s">
        <v>590</v>
      </c>
      <c r="C158" s="117" t="s">
        <v>591</v>
      </c>
      <c r="D158" s="118" t="s">
        <v>771</v>
      </c>
      <c r="E158" s="117" t="s">
        <v>592</v>
      </c>
      <c r="F158" s="119">
        <v>27122560</v>
      </c>
      <c r="G158" s="120">
        <v>10001260</v>
      </c>
      <c r="H158" s="50">
        <v>5</v>
      </c>
      <c r="I158" s="50">
        <v>6</v>
      </c>
      <c r="J158" s="50">
        <v>7</v>
      </c>
      <c r="K158" s="50">
        <v>7</v>
      </c>
      <c r="L158" s="50">
        <v>7</v>
      </c>
      <c r="M158" s="50">
        <v>7</v>
      </c>
      <c r="N158" s="50">
        <v>8</v>
      </c>
      <c r="O158" s="50">
        <v>8</v>
      </c>
      <c r="P158" s="50">
        <v>8</v>
      </c>
      <c r="Q158" s="50">
        <v>8</v>
      </c>
      <c r="R158" s="50">
        <v>8</v>
      </c>
      <c r="S158" s="50">
        <v>8</v>
      </c>
      <c r="T158" s="50">
        <v>8</v>
      </c>
      <c r="U158" s="50">
        <v>9</v>
      </c>
      <c r="V158" s="50">
        <v>10</v>
      </c>
      <c r="W158" s="51">
        <v>7.6</v>
      </c>
      <c r="X158" s="52" t="s">
        <v>31</v>
      </c>
      <c r="Y158" s="100">
        <v>4200000</v>
      </c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7"/>
      <c r="AS158" s="37"/>
      <c r="AT158" s="37"/>
    </row>
    <row r="159" spans="1:46" ht="20.100000000000001" customHeight="1" x14ac:dyDescent="0.25">
      <c r="A159" s="117" t="s">
        <v>593</v>
      </c>
      <c r="B159" s="117" t="s">
        <v>594</v>
      </c>
      <c r="C159" s="117" t="s">
        <v>595</v>
      </c>
      <c r="D159" s="118" t="s">
        <v>771</v>
      </c>
      <c r="E159" s="117" t="s">
        <v>596</v>
      </c>
      <c r="F159" s="119">
        <v>683400</v>
      </c>
      <c r="G159" s="119">
        <v>362400</v>
      </c>
      <c r="H159" s="50">
        <v>6</v>
      </c>
      <c r="I159" s="50">
        <v>6</v>
      </c>
      <c r="J159" s="50">
        <v>6</v>
      </c>
      <c r="K159" s="50">
        <v>7</v>
      </c>
      <c r="L159" s="50">
        <v>7</v>
      </c>
      <c r="M159" s="50">
        <v>7</v>
      </c>
      <c r="N159" s="50">
        <v>7</v>
      </c>
      <c r="O159" s="50">
        <v>7</v>
      </c>
      <c r="P159" s="50">
        <v>7</v>
      </c>
      <c r="Q159" s="50">
        <v>7</v>
      </c>
      <c r="R159" s="50">
        <v>8</v>
      </c>
      <c r="S159" s="50">
        <v>9</v>
      </c>
      <c r="T159" s="50">
        <v>9</v>
      </c>
      <c r="U159" s="50">
        <v>9</v>
      </c>
      <c r="V159" s="50">
        <v>10</v>
      </c>
      <c r="W159" s="51">
        <v>7.4666666666666668</v>
      </c>
      <c r="X159" s="52" t="s">
        <v>31</v>
      </c>
      <c r="Y159" s="100">
        <v>140000</v>
      </c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7"/>
      <c r="AS159" s="37"/>
      <c r="AT159" s="37"/>
    </row>
    <row r="160" spans="1:46" ht="20.100000000000001" customHeight="1" x14ac:dyDescent="0.25">
      <c r="A160" s="117" t="s">
        <v>597</v>
      </c>
      <c r="B160" s="117" t="s">
        <v>598</v>
      </c>
      <c r="C160" s="117" t="s">
        <v>599</v>
      </c>
      <c r="D160" s="118" t="s">
        <v>771</v>
      </c>
      <c r="E160" s="117" t="s">
        <v>600</v>
      </c>
      <c r="F160" s="119">
        <v>380000</v>
      </c>
      <c r="G160" s="119">
        <v>250000</v>
      </c>
      <c r="H160" s="50">
        <v>5</v>
      </c>
      <c r="I160" s="50">
        <v>6</v>
      </c>
      <c r="J160" s="50">
        <v>6</v>
      </c>
      <c r="K160" s="50">
        <v>7</v>
      </c>
      <c r="L160" s="50">
        <v>7</v>
      </c>
      <c r="M160" s="50">
        <v>7</v>
      </c>
      <c r="N160" s="50">
        <v>7</v>
      </c>
      <c r="O160" s="50">
        <v>7</v>
      </c>
      <c r="P160" s="50">
        <v>7</v>
      </c>
      <c r="Q160" s="50">
        <v>7</v>
      </c>
      <c r="R160" s="50">
        <v>8</v>
      </c>
      <c r="S160" s="50">
        <v>8</v>
      </c>
      <c r="T160" s="50">
        <v>9</v>
      </c>
      <c r="U160" s="50">
        <v>9</v>
      </c>
      <c r="V160" s="50">
        <v>10</v>
      </c>
      <c r="W160" s="51">
        <v>7.333333333333333</v>
      </c>
      <c r="X160" s="52" t="s">
        <v>31</v>
      </c>
      <c r="Y160" s="100">
        <v>90000</v>
      </c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7"/>
      <c r="AS160" s="37"/>
      <c r="AT160" s="37"/>
    </row>
    <row r="161" spans="1:46" s="17" customFormat="1" ht="20.100000000000001" customHeight="1" thickBot="1" x14ac:dyDescent="0.3">
      <c r="A161" s="117" t="s">
        <v>601</v>
      </c>
      <c r="B161" s="117" t="s">
        <v>602</v>
      </c>
      <c r="C161" s="117" t="s">
        <v>603</v>
      </c>
      <c r="D161" s="118" t="s">
        <v>776</v>
      </c>
      <c r="E161" s="117" t="s">
        <v>604</v>
      </c>
      <c r="F161" s="119">
        <v>2429000</v>
      </c>
      <c r="G161" s="119">
        <v>939000</v>
      </c>
      <c r="H161" s="50">
        <v>5</v>
      </c>
      <c r="I161" s="50">
        <v>6</v>
      </c>
      <c r="J161" s="50">
        <v>6</v>
      </c>
      <c r="K161" s="50">
        <v>6</v>
      </c>
      <c r="L161" s="50">
        <v>7</v>
      </c>
      <c r="M161" s="50">
        <v>7</v>
      </c>
      <c r="N161" s="50">
        <v>7</v>
      </c>
      <c r="O161" s="50">
        <v>7</v>
      </c>
      <c r="P161" s="50">
        <v>8</v>
      </c>
      <c r="Q161" s="50">
        <v>8</v>
      </c>
      <c r="R161" s="50">
        <v>8</v>
      </c>
      <c r="S161" s="50">
        <v>9</v>
      </c>
      <c r="T161" s="50">
        <v>9</v>
      </c>
      <c r="U161" s="50">
        <v>9</v>
      </c>
      <c r="V161" s="50"/>
      <c r="W161" s="51">
        <v>7.2857142857142856</v>
      </c>
      <c r="X161" s="52" t="s">
        <v>45</v>
      </c>
      <c r="Y161" s="100">
        <v>330000</v>
      </c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7"/>
      <c r="AS161" s="37"/>
      <c r="AT161" s="37"/>
    </row>
    <row r="162" spans="1:46" ht="20.100000000000001" customHeight="1" x14ac:dyDescent="0.25">
      <c r="A162" s="117" t="s">
        <v>605</v>
      </c>
      <c r="B162" s="117" t="s">
        <v>606</v>
      </c>
      <c r="C162" s="117" t="s">
        <v>607</v>
      </c>
      <c r="D162" s="118" t="s">
        <v>771</v>
      </c>
      <c r="E162" s="117" t="s">
        <v>608</v>
      </c>
      <c r="F162" s="119">
        <v>710000</v>
      </c>
      <c r="G162" s="119">
        <v>390000</v>
      </c>
      <c r="H162" s="50">
        <v>5</v>
      </c>
      <c r="I162" s="50">
        <v>5</v>
      </c>
      <c r="J162" s="50">
        <v>6</v>
      </c>
      <c r="K162" s="50">
        <v>6</v>
      </c>
      <c r="L162" s="50">
        <v>6</v>
      </c>
      <c r="M162" s="50">
        <v>6</v>
      </c>
      <c r="N162" s="50">
        <v>7</v>
      </c>
      <c r="O162" s="50">
        <v>7</v>
      </c>
      <c r="P162" s="50">
        <v>7</v>
      </c>
      <c r="Q162" s="50">
        <v>7</v>
      </c>
      <c r="R162" s="50">
        <v>7</v>
      </c>
      <c r="S162" s="50">
        <v>7</v>
      </c>
      <c r="T162" s="50">
        <v>8</v>
      </c>
      <c r="U162" s="50">
        <v>8</v>
      </c>
      <c r="V162" s="50">
        <v>8</v>
      </c>
      <c r="W162" s="51">
        <v>6.666666666666667</v>
      </c>
      <c r="X162" s="52" t="s">
        <v>31</v>
      </c>
      <c r="Y162" s="100">
        <v>100000</v>
      </c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7"/>
      <c r="AS162" s="37"/>
      <c r="AT162" s="37"/>
    </row>
    <row r="163" spans="1:46" ht="19.5" customHeight="1" x14ac:dyDescent="0.25">
      <c r="A163" s="117" t="s">
        <v>609</v>
      </c>
      <c r="B163" s="117" t="s">
        <v>610</v>
      </c>
      <c r="C163" s="117" t="s">
        <v>611</v>
      </c>
      <c r="D163" s="118" t="s">
        <v>771</v>
      </c>
      <c r="E163" s="117" t="s">
        <v>612</v>
      </c>
      <c r="F163" s="119">
        <v>1218530</v>
      </c>
      <c r="G163" s="119">
        <v>708530</v>
      </c>
      <c r="H163" s="50">
        <v>5</v>
      </c>
      <c r="I163" s="50">
        <v>5</v>
      </c>
      <c r="J163" s="50">
        <v>6</v>
      </c>
      <c r="K163" s="50">
        <v>6</v>
      </c>
      <c r="L163" s="50">
        <v>6</v>
      </c>
      <c r="M163" s="50">
        <v>6</v>
      </c>
      <c r="N163" s="50">
        <v>6</v>
      </c>
      <c r="O163" s="50">
        <v>6</v>
      </c>
      <c r="P163" s="50">
        <v>6</v>
      </c>
      <c r="Q163" s="50">
        <v>7</v>
      </c>
      <c r="R163" s="50">
        <v>7</v>
      </c>
      <c r="S163" s="50">
        <v>7</v>
      </c>
      <c r="T163" s="50">
        <v>8</v>
      </c>
      <c r="U163" s="50">
        <v>8</v>
      </c>
      <c r="V163" s="50">
        <v>9</v>
      </c>
      <c r="W163" s="51">
        <v>6.5333333333333332</v>
      </c>
      <c r="X163" s="52" t="s">
        <v>36</v>
      </c>
      <c r="Y163" s="100">
        <v>150000</v>
      </c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7"/>
      <c r="AS163" s="37"/>
      <c r="AT163" s="37"/>
    </row>
    <row r="164" spans="1:46" ht="4.5" customHeight="1" x14ac:dyDescent="0.25">
      <c r="A164" s="121"/>
      <c r="B164" s="121"/>
      <c r="C164" s="121"/>
      <c r="D164" s="122"/>
      <c r="E164" s="121"/>
      <c r="F164" s="123"/>
      <c r="G164" s="123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5"/>
      <c r="X164" s="56"/>
      <c r="Y164" s="5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7"/>
      <c r="AS164" s="37"/>
      <c r="AT164" s="37"/>
    </row>
    <row r="165" spans="1:46" s="17" customFormat="1" ht="20.100000000000001" customHeight="1" thickBot="1" x14ac:dyDescent="0.3">
      <c r="A165" s="124" t="s">
        <v>613</v>
      </c>
      <c r="B165" s="124" t="s">
        <v>614</v>
      </c>
      <c r="C165" s="124" t="s">
        <v>615</v>
      </c>
      <c r="D165" s="125" t="s">
        <v>776</v>
      </c>
      <c r="E165" s="124" t="s">
        <v>616</v>
      </c>
      <c r="F165" s="120">
        <v>2970000</v>
      </c>
      <c r="G165" s="120">
        <v>800000</v>
      </c>
      <c r="H165" s="58">
        <v>5</v>
      </c>
      <c r="I165" s="58">
        <v>6</v>
      </c>
      <c r="J165" s="58">
        <v>6</v>
      </c>
      <c r="K165" s="58">
        <v>6</v>
      </c>
      <c r="L165" s="58">
        <v>6</v>
      </c>
      <c r="M165" s="58">
        <v>6</v>
      </c>
      <c r="N165" s="58">
        <v>6</v>
      </c>
      <c r="O165" s="58">
        <v>6</v>
      </c>
      <c r="P165" s="58">
        <v>6</v>
      </c>
      <c r="Q165" s="58">
        <v>7</v>
      </c>
      <c r="R165" s="58">
        <v>7</v>
      </c>
      <c r="S165" s="58">
        <v>7</v>
      </c>
      <c r="T165" s="58">
        <v>7</v>
      </c>
      <c r="U165" s="58">
        <v>7</v>
      </c>
      <c r="V165" s="58">
        <v>8</v>
      </c>
      <c r="W165" s="59">
        <v>6.4</v>
      </c>
      <c r="X165" s="60" t="s">
        <v>45</v>
      </c>
      <c r="Y165" s="61">
        <v>0</v>
      </c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7"/>
      <c r="AS165" s="37"/>
      <c r="AT165" s="37"/>
    </row>
    <row r="166" spans="1:46" ht="20.100000000000001" customHeight="1" x14ac:dyDescent="0.25">
      <c r="A166" s="124" t="s">
        <v>617</v>
      </c>
      <c r="B166" s="124" t="s">
        <v>618</v>
      </c>
      <c r="C166" s="124" t="s">
        <v>619</v>
      </c>
      <c r="D166" s="125" t="s">
        <v>776</v>
      </c>
      <c r="E166" s="124" t="s">
        <v>620</v>
      </c>
      <c r="F166" s="120">
        <v>8505000</v>
      </c>
      <c r="G166" s="120">
        <v>450000</v>
      </c>
      <c r="H166" s="58">
        <v>2</v>
      </c>
      <c r="I166" s="58">
        <v>5</v>
      </c>
      <c r="J166" s="58">
        <v>5</v>
      </c>
      <c r="K166" s="58">
        <v>5</v>
      </c>
      <c r="L166" s="58">
        <v>5</v>
      </c>
      <c r="M166" s="58">
        <v>5</v>
      </c>
      <c r="N166" s="58">
        <v>5</v>
      </c>
      <c r="O166" s="58">
        <v>5</v>
      </c>
      <c r="P166" s="58">
        <v>5</v>
      </c>
      <c r="Q166" s="58">
        <v>6</v>
      </c>
      <c r="R166" s="58">
        <v>6</v>
      </c>
      <c r="S166" s="58">
        <v>6</v>
      </c>
      <c r="T166" s="58">
        <v>7</v>
      </c>
      <c r="U166" s="58">
        <v>7</v>
      </c>
      <c r="V166" s="58">
        <v>7</v>
      </c>
      <c r="W166" s="59">
        <v>5.4</v>
      </c>
      <c r="X166" s="60" t="s">
        <v>31</v>
      </c>
      <c r="Y166" s="61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7"/>
      <c r="AS166" s="37"/>
      <c r="AT166" s="37"/>
    </row>
    <row r="167" spans="1:46" ht="20.100000000000001" customHeight="1" x14ac:dyDescent="0.25">
      <c r="A167" s="124" t="s">
        <v>621</v>
      </c>
      <c r="B167" s="124" t="s">
        <v>622</v>
      </c>
      <c r="C167" s="124" t="s">
        <v>623</v>
      </c>
      <c r="D167" s="125" t="s">
        <v>771</v>
      </c>
      <c r="E167" s="124" t="s">
        <v>624</v>
      </c>
      <c r="F167" s="120">
        <v>8471520</v>
      </c>
      <c r="G167" s="120">
        <v>436000</v>
      </c>
      <c r="H167" s="58">
        <v>2</v>
      </c>
      <c r="I167" s="58">
        <v>4</v>
      </c>
      <c r="J167" s="58">
        <v>4</v>
      </c>
      <c r="K167" s="58">
        <v>4</v>
      </c>
      <c r="L167" s="58">
        <v>5</v>
      </c>
      <c r="M167" s="58">
        <v>5</v>
      </c>
      <c r="N167" s="58">
        <v>5</v>
      </c>
      <c r="O167" s="58">
        <v>5</v>
      </c>
      <c r="P167" s="58">
        <v>6</v>
      </c>
      <c r="Q167" s="58">
        <v>6</v>
      </c>
      <c r="R167" s="58">
        <v>6</v>
      </c>
      <c r="S167" s="58">
        <v>6</v>
      </c>
      <c r="T167" s="58">
        <v>7</v>
      </c>
      <c r="U167" s="58">
        <v>7</v>
      </c>
      <c r="V167" s="58">
        <v>7</v>
      </c>
      <c r="W167" s="59">
        <v>5.2666666666666666</v>
      </c>
      <c r="X167" s="60" t="s">
        <v>45</v>
      </c>
      <c r="Y167" s="61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7"/>
      <c r="AS167" s="37"/>
      <c r="AT167" s="37"/>
    </row>
    <row r="168" spans="1:46" ht="20.100000000000001" customHeight="1" x14ac:dyDescent="0.25">
      <c r="A168" s="124" t="s">
        <v>625</v>
      </c>
      <c r="B168" s="124" t="s">
        <v>165</v>
      </c>
      <c r="C168" s="124" t="s">
        <v>626</v>
      </c>
      <c r="D168" s="125" t="s">
        <v>770</v>
      </c>
      <c r="E168" s="124" t="s">
        <v>167</v>
      </c>
      <c r="F168" s="120">
        <v>6790000</v>
      </c>
      <c r="G168" s="120">
        <v>2500000</v>
      </c>
      <c r="H168" s="58">
        <v>1</v>
      </c>
      <c r="I168" s="58">
        <v>2</v>
      </c>
      <c r="J168" s="58">
        <v>2</v>
      </c>
      <c r="K168" s="58">
        <v>3</v>
      </c>
      <c r="L168" s="58">
        <v>3</v>
      </c>
      <c r="M168" s="58">
        <v>3</v>
      </c>
      <c r="N168" s="58">
        <v>4</v>
      </c>
      <c r="O168" s="58">
        <v>4</v>
      </c>
      <c r="P168" s="58">
        <v>4</v>
      </c>
      <c r="Q168" s="58">
        <v>4</v>
      </c>
      <c r="R168" s="58">
        <v>4</v>
      </c>
      <c r="S168" s="58">
        <v>5</v>
      </c>
      <c r="T168" s="58">
        <v>5</v>
      </c>
      <c r="U168" s="58">
        <v>6</v>
      </c>
      <c r="V168" s="58">
        <v>6</v>
      </c>
      <c r="W168" s="59">
        <v>3.7333333333333334</v>
      </c>
      <c r="X168" s="60" t="s">
        <v>45</v>
      </c>
      <c r="Y168" s="61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7"/>
      <c r="AS168" s="37"/>
      <c r="AT168" s="37"/>
    </row>
    <row r="169" spans="1:46" ht="20.100000000000001" customHeight="1" x14ac:dyDescent="0.25">
      <c r="A169" s="127" t="s">
        <v>627</v>
      </c>
      <c r="B169" s="127" t="s">
        <v>628</v>
      </c>
      <c r="C169" s="127" t="s">
        <v>629</v>
      </c>
      <c r="D169" s="128" t="s">
        <v>771</v>
      </c>
      <c r="E169" s="127" t="s">
        <v>630</v>
      </c>
      <c r="F169" s="129">
        <v>1385000</v>
      </c>
      <c r="G169" s="129">
        <v>280000</v>
      </c>
      <c r="H169" s="62">
        <v>1</v>
      </c>
      <c r="I169" s="62">
        <v>2</v>
      </c>
      <c r="J169" s="62">
        <v>2</v>
      </c>
      <c r="K169" s="62">
        <v>2</v>
      </c>
      <c r="L169" s="62">
        <v>3</v>
      </c>
      <c r="M169" s="62">
        <v>3</v>
      </c>
      <c r="N169" s="62">
        <v>3</v>
      </c>
      <c r="O169" s="62">
        <v>3</v>
      </c>
      <c r="P169" s="62">
        <v>3</v>
      </c>
      <c r="Q169" s="62">
        <v>3</v>
      </c>
      <c r="R169" s="62">
        <v>4</v>
      </c>
      <c r="S169" s="62">
        <v>4</v>
      </c>
      <c r="T169" s="62">
        <v>4</v>
      </c>
      <c r="U169" s="62">
        <v>4</v>
      </c>
      <c r="V169" s="62">
        <v>4</v>
      </c>
      <c r="W169" s="63">
        <v>3</v>
      </c>
      <c r="X169" s="64" t="s">
        <v>31</v>
      </c>
      <c r="Y169" s="65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7"/>
      <c r="AS169" s="37"/>
      <c r="AT169" s="37"/>
    </row>
    <row r="170" spans="1:46" ht="20.100000000000001" customHeight="1" x14ac:dyDescent="0.25">
      <c r="A170" s="130" t="s">
        <v>761</v>
      </c>
      <c r="B170" s="132"/>
      <c r="C170" s="132"/>
      <c r="D170" s="131"/>
      <c r="E170" s="132"/>
      <c r="F170" s="133"/>
      <c r="G170" s="133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7"/>
      <c r="X170" s="68"/>
      <c r="Y170" s="70">
        <f>SUM(Y171:Y175)</f>
        <v>2050000</v>
      </c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7"/>
      <c r="AS170" s="37"/>
      <c r="AT170" s="37"/>
    </row>
    <row r="171" spans="1:46" ht="20.100000000000001" customHeight="1" x14ac:dyDescent="0.25">
      <c r="A171" s="113" t="s">
        <v>635</v>
      </c>
      <c r="B171" s="135" t="s">
        <v>636</v>
      </c>
      <c r="C171" s="135" t="s">
        <v>637</v>
      </c>
      <c r="D171" s="114" t="s">
        <v>771</v>
      </c>
      <c r="E171" s="113" t="s">
        <v>638</v>
      </c>
      <c r="F171" s="115">
        <v>3308737</v>
      </c>
      <c r="G171" s="136">
        <v>1006187</v>
      </c>
      <c r="H171" s="47">
        <v>6</v>
      </c>
      <c r="I171" s="47">
        <v>6</v>
      </c>
      <c r="J171" s="47">
        <v>7</v>
      </c>
      <c r="K171" s="47">
        <v>7</v>
      </c>
      <c r="L171" s="47">
        <v>7</v>
      </c>
      <c r="M171" s="47">
        <v>8</v>
      </c>
      <c r="N171" s="47">
        <v>8</v>
      </c>
      <c r="O171" s="47">
        <v>8</v>
      </c>
      <c r="P171" s="47">
        <v>8</v>
      </c>
      <c r="Q171" s="47">
        <v>8</v>
      </c>
      <c r="R171" s="47">
        <v>8</v>
      </c>
      <c r="S171" s="47">
        <v>9</v>
      </c>
      <c r="T171" s="47">
        <v>9</v>
      </c>
      <c r="U171" s="47">
        <v>9</v>
      </c>
      <c r="V171" s="47"/>
      <c r="W171" s="48">
        <v>7.7142857142857144</v>
      </c>
      <c r="X171" s="49" t="s">
        <v>31</v>
      </c>
      <c r="Y171" s="99">
        <v>465000</v>
      </c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7"/>
      <c r="AS171" s="37"/>
      <c r="AT171" s="37"/>
    </row>
    <row r="172" spans="1:46" ht="20.100000000000001" customHeight="1" x14ac:dyDescent="0.25">
      <c r="A172" s="117" t="s">
        <v>639</v>
      </c>
      <c r="B172" s="117" t="s">
        <v>640</v>
      </c>
      <c r="C172" s="117" t="s">
        <v>641</v>
      </c>
      <c r="D172" s="118" t="s">
        <v>771</v>
      </c>
      <c r="E172" s="117" t="s">
        <v>642</v>
      </c>
      <c r="F172" s="119">
        <v>3155000</v>
      </c>
      <c r="G172" s="119">
        <v>715000</v>
      </c>
      <c r="H172" s="50">
        <v>6</v>
      </c>
      <c r="I172" s="50">
        <v>7</v>
      </c>
      <c r="J172" s="50">
        <v>7</v>
      </c>
      <c r="K172" s="50">
        <v>7</v>
      </c>
      <c r="L172" s="50">
        <v>7</v>
      </c>
      <c r="M172" s="50">
        <v>7</v>
      </c>
      <c r="N172" s="50">
        <v>7</v>
      </c>
      <c r="O172" s="50">
        <v>8</v>
      </c>
      <c r="P172" s="50">
        <v>8</v>
      </c>
      <c r="Q172" s="50">
        <v>8</v>
      </c>
      <c r="R172" s="50">
        <v>8</v>
      </c>
      <c r="S172" s="50">
        <v>8</v>
      </c>
      <c r="T172" s="50">
        <v>8</v>
      </c>
      <c r="U172" s="50">
        <v>9</v>
      </c>
      <c r="V172" s="50">
        <v>10</v>
      </c>
      <c r="W172" s="51">
        <v>7.666666666666667</v>
      </c>
      <c r="X172" s="52" t="s">
        <v>31</v>
      </c>
      <c r="Y172" s="100">
        <v>400000</v>
      </c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  <c r="AM172" s="37"/>
      <c r="AN172" s="37"/>
      <c r="AO172" s="37"/>
      <c r="AP172" s="37"/>
      <c r="AQ172" s="37"/>
      <c r="AR172" s="37"/>
      <c r="AS172" s="37"/>
      <c r="AT172" s="37"/>
    </row>
    <row r="173" spans="1:46" ht="20.100000000000001" customHeight="1" x14ac:dyDescent="0.25">
      <c r="A173" s="117" t="s">
        <v>643</v>
      </c>
      <c r="B173" s="117" t="s">
        <v>644</v>
      </c>
      <c r="C173" s="117" t="s">
        <v>645</v>
      </c>
      <c r="D173" s="118" t="s">
        <v>771</v>
      </c>
      <c r="E173" s="117" t="s">
        <v>646</v>
      </c>
      <c r="F173" s="119">
        <v>438760</v>
      </c>
      <c r="G173" s="119">
        <v>200080</v>
      </c>
      <c r="H173" s="50">
        <v>5</v>
      </c>
      <c r="I173" s="50">
        <v>6</v>
      </c>
      <c r="J173" s="50">
        <v>6</v>
      </c>
      <c r="K173" s="50">
        <v>7</v>
      </c>
      <c r="L173" s="50">
        <v>7</v>
      </c>
      <c r="M173" s="50">
        <v>7</v>
      </c>
      <c r="N173" s="50">
        <v>7</v>
      </c>
      <c r="O173" s="50">
        <v>7</v>
      </c>
      <c r="P173" s="50">
        <v>7</v>
      </c>
      <c r="Q173" s="50">
        <v>7</v>
      </c>
      <c r="R173" s="50">
        <v>8</v>
      </c>
      <c r="S173" s="50">
        <v>8</v>
      </c>
      <c r="T173" s="50">
        <v>9</v>
      </c>
      <c r="U173" s="50">
        <v>9</v>
      </c>
      <c r="V173" s="50">
        <v>10</v>
      </c>
      <c r="W173" s="51">
        <v>7.333333333333333</v>
      </c>
      <c r="X173" s="52" t="s">
        <v>31</v>
      </c>
      <c r="Y173" s="100">
        <v>85000</v>
      </c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  <c r="AL173" s="37"/>
      <c r="AM173" s="37"/>
      <c r="AN173" s="37"/>
      <c r="AO173" s="37"/>
      <c r="AP173" s="37"/>
      <c r="AQ173" s="37"/>
      <c r="AR173" s="37"/>
      <c r="AS173" s="37"/>
      <c r="AT173" s="37"/>
    </row>
    <row r="174" spans="1:46" ht="20.100000000000001" customHeight="1" x14ac:dyDescent="0.25">
      <c r="A174" s="117" t="s">
        <v>647</v>
      </c>
      <c r="B174" s="117" t="s">
        <v>648</v>
      </c>
      <c r="C174" s="117" t="s">
        <v>649</v>
      </c>
      <c r="D174" s="118" t="s">
        <v>771</v>
      </c>
      <c r="E174" s="117" t="s">
        <v>650</v>
      </c>
      <c r="F174" s="119">
        <v>2864620</v>
      </c>
      <c r="G174" s="119">
        <v>1400000</v>
      </c>
      <c r="H174" s="50">
        <v>6</v>
      </c>
      <c r="I174" s="50">
        <v>6</v>
      </c>
      <c r="J174" s="50">
        <v>6</v>
      </c>
      <c r="K174" s="50">
        <v>6</v>
      </c>
      <c r="L174" s="50">
        <v>7</v>
      </c>
      <c r="M174" s="50">
        <v>7</v>
      </c>
      <c r="N174" s="50">
        <v>7</v>
      </c>
      <c r="O174" s="50">
        <v>7</v>
      </c>
      <c r="P174" s="50">
        <v>7</v>
      </c>
      <c r="Q174" s="50">
        <v>8</v>
      </c>
      <c r="R174" s="50">
        <v>8</v>
      </c>
      <c r="S174" s="50">
        <v>8</v>
      </c>
      <c r="T174" s="50">
        <v>8</v>
      </c>
      <c r="U174" s="50">
        <v>9</v>
      </c>
      <c r="V174" s="50">
        <v>10</v>
      </c>
      <c r="W174" s="51">
        <v>7.333333333333333</v>
      </c>
      <c r="X174" s="52" t="s">
        <v>31</v>
      </c>
      <c r="Y174" s="100">
        <v>800000</v>
      </c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  <c r="AL174" s="37"/>
      <c r="AM174" s="37"/>
      <c r="AN174" s="37"/>
      <c r="AO174" s="37"/>
      <c r="AP174" s="37"/>
      <c r="AQ174" s="37"/>
      <c r="AR174" s="37"/>
      <c r="AS174" s="37"/>
      <c r="AT174" s="37"/>
    </row>
    <row r="175" spans="1:46" s="17" customFormat="1" ht="20.100000000000001" customHeight="1" thickBot="1" x14ac:dyDescent="0.3">
      <c r="A175" s="127" t="s">
        <v>651</v>
      </c>
      <c r="B175" s="127" t="s">
        <v>652</v>
      </c>
      <c r="C175" s="127" t="s">
        <v>653</v>
      </c>
      <c r="D175" s="137" t="s">
        <v>771</v>
      </c>
      <c r="E175" s="138" t="s">
        <v>654</v>
      </c>
      <c r="F175" s="139">
        <v>1174000</v>
      </c>
      <c r="G175" s="139">
        <v>626800</v>
      </c>
      <c r="H175" s="71">
        <v>6</v>
      </c>
      <c r="I175" s="71">
        <v>6</v>
      </c>
      <c r="J175" s="71">
        <v>6</v>
      </c>
      <c r="K175" s="71">
        <v>6</v>
      </c>
      <c r="L175" s="71">
        <v>6</v>
      </c>
      <c r="M175" s="71">
        <v>7</v>
      </c>
      <c r="N175" s="71">
        <v>7</v>
      </c>
      <c r="O175" s="71">
        <v>7</v>
      </c>
      <c r="P175" s="71">
        <v>7</v>
      </c>
      <c r="Q175" s="71">
        <v>7</v>
      </c>
      <c r="R175" s="71">
        <v>7</v>
      </c>
      <c r="S175" s="71">
        <v>7</v>
      </c>
      <c r="T175" s="71">
        <v>8</v>
      </c>
      <c r="U175" s="71">
        <v>9</v>
      </c>
      <c r="V175" s="71">
        <v>10</v>
      </c>
      <c r="W175" s="72">
        <v>7.0666666666666664</v>
      </c>
      <c r="X175" s="73" t="s">
        <v>655</v>
      </c>
      <c r="Y175" s="101">
        <v>300000</v>
      </c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  <c r="AK175" s="37"/>
      <c r="AL175" s="37"/>
      <c r="AM175" s="37"/>
      <c r="AN175" s="37"/>
      <c r="AO175" s="37"/>
      <c r="AP175" s="37"/>
      <c r="AQ175" s="37"/>
      <c r="AR175" s="37"/>
      <c r="AS175" s="37"/>
      <c r="AT175" s="37"/>
    </row>
    <row r="176" spans="1:46" s="17" customFormat="1" ht="20.100000000000001" customHeight="1" thickBot="1" x14ac:dyDescent="0.3">
      <c r="A176" s="130" t="s">
        <v>766</v>
      </c>
      <c r="B176" s="132"/>
      <c r="C176" s="132"/>
      <c r="D176" s="131"/>
      <c r="E176" s="132"/>
      <c r="F176" s="133"/>
      <c r="G176" s="133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7"/>
      <c r="X176" s="68"/>
      <c r="Y176" s="53">
        <f>SUM(Y177:Y180)</f>
        <v>0</v>
      </c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7"/>
      <c r="AO176" s="37"/>
      <c r="AP176" s="37"/>
      <c r="AQ176" s="37"/>
      <c r="AR176" s="37"/>
      <c r="AS176" s="37"/>
      <c r="AT176" s="37"/>
    </row>
    <row r="177" spans="1:46" s="18" customFormat="1" ht="20.100000000000001" customHeight="1" thickBot="1" x14ac:dyDescent="0.3">
      <c r="A177" s="135" t="s">
        <v>657</v>
      </c>
      <c r="B177" s="135" t="s">
        <v>55</v>
      </c>
      <c r="C177" s="135" t="s">
        <v>658</v>
      </c>
      <c r="D177" s="134" t="s">
        <v>774</v>
      </c>
      <c r="E177" s="135" t="s">
        <v>57</v>
      </c>
      <c r="F177" s="116">
        <v>60000</v>
      </c>
      <c r="G177" s="116">
        <v>32000</v>
      </c>
      <c r="H177" s="74">
        <v>3</v>
      </c>
      <c r="I177" s="74">
        <v>4</v>
      </c>
      <c r="J177" s="74">
        <v>5</v>
      </c>
      <c r="K177" s="74">
        <v>6</v>
      </c>
      <c r="L177" s="74">
        <v>6</v>
      </c>
      <c r="M177" s="74">
        <v>6</v>
      </c>
      <c r="N177" s="74">
        <v>6</v>
      </c>
      <c r="O177" s="74">
        <v>6</v>
      </c>
      <c r="P177" s="74">
        <v>6</v>
      </c>
      <c r="Q177" s="74">
        <v>7</v>
      </c>
      <c r="R177" s="74">
        <v>7</v>
      </c>
      <c r="S177" s="74">
        <v>7</v>
      </c>
      <c r="T177" s="74">
        <v>8</v>
      </c>
      <c r="U177" s="74">
        <v>8</v>
      </c>
      <c r="V177" s="74"/>
      <c r="W177" s="75">
        <v>6.0714285714285712</v>
      </c>
      <c r="X177" s="69" t="s">
        <v>31</v>
      </c>
      <c r="Y177" s="76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  <c r="AR177" s="37"/>
      <c r="AS177" s="37"/>
      <c r="AT177" s="37"/>
    </row>
    <row r="178" spans="1:46" ht="20.100000000000001" customHeight="1" x14ac:dyDescent="0.25">
      <c r="A178" s="124" t="s">
        <v>659</v>
      </c>
      <c r="B178" s="124" t="s">
        <v>306</v>
      </c>
      <c r="C178" s="124" t="s">
        <v>660</v>
      </c>
      <c r="D178" s="125" t="s">
        <v>771</v>
      </c>
      <c r="E178" s="124" t="s">
        <v>308</v>
      </c>
      <c r="F178" s="120">
        <v>125000</v>
      </c>
      <c r="G178" s="120">
        <v>50000</v>
      </c>
      <c r="H178" s="58">
        <v>2</v>
      </c>
      <c r="I178" s="58">
        <v>2</v>
      </c>
      <c r="J178" s="58">
        <v>3</v>
      </c>
      <c r="K178" s="58">
        <v>3</v>
      </c>
      <c r="L178" s="58">
        <v>3</v>
      </c>
      <c r="M178" s="58">
        <v>3</v>
      </c>
      <c r="N178" s="58">
        <v>3</v>
      </c>
      <c r="O178" s="58">
        <v>4</v>
      </c>
      <c r="P178" s="58">
        <v>5</v>
      </c>
      <c r="Q178" s="58">
        <v>5</v>
      </c>
      <c r="R178" s="58">
        <v>7</v>
      </c>
      <c r="S178" s="58">
        <v>7</v>
      </c>
      <c r="T178" s="58">
        <v>7</v>
      </c>
      <c r="U178" s="58">
        <v>8</v>
      </c>
      <c r="V178" s="58"/>
      <c r="W178" s="59">
        <v>4.4285714285714288</v>
      </c>
      <c r="X178" s="60" t="s">
        <v>45</v>
      </c>
      <c r="Y178" s="61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/>
      <c r="AQ178" s="37"/>
      <c r="AR178" s="37"/>
      <c r="AS178" s="37"/>
      <c r="AT178" s="37"/>
    </row>
    <row r="179" spans="1:46" ht="20.100000000000001" customHeight="1" x14ac:dyDescent="0.25">
      <c r="A179" s="124" t="s">
        <v>661</v>
      </c>
      <c r="B179" s="124" t="s">
        <v>662</v>
      </c>
      <c r="C179" s="124" t="s">
        <v>663</v>
      </c>
      <c r="D179" s="125" t="s">
        <v>771</v>
      </c>
      <c r="E179" s="124" t="s">
        <v>664</v>
      </c>
      <c r="F179" s="120">
        <v>218000</v>
      </c>
      <c r="G179" s="120">
        <v>134200</v>
      </c>
      <c r="H179" s="58">
        <v>1</v>
      </c>
      <c r="I179" s="58">
        <v>1</v>
      </c>
      <c r="J179" s="58">
        <v>2</v>
      </c>
      <c r="K179" s="58">
        <v>3</v>
      </c>
      <c r="L179" s="58">
        <v>3</v>
      </c>
      <c r="M179" s="58">
        <v>3</v>
      </c>
      <c r="N179" s="58">
        <v>3</v>
      </c>
      <c r="O179" s="58">
        <v>3</v>
      </c>
      <c r="P179" s="58">
        <v>3</v>
      </c>
      <c r="Q179" s="58">
        <v>4</v>
      </c>
      <c r="R179" s="58">
        <v>4</v>
      </c>
      <c r="S179" s="58">
        <v>4</v>
      </c>
      <c r="T179" s="58">
        <v>5</v>
      </c>
      <c r="U179" s="58">
        <v>7</v>
      </c>
      <c r="V179" s="58"/>
      <c r="W179" s="59">
        <v>3.2857142857142856</v>
      </c>
      <c r="X179" s="60" t="s">
        <v>31</v>
      </c>
      <c r="Y179" s="61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7"/>
      <c r="AP179" s="37"/>
      <c r="AQ179" s="37"/>
      <c r="AR179" s="37"/>
      <c r="AS179" s="37"/>
      <c r="AT179" s="37"/>
    </row>
    <row r="180" spans="1:46" ht="20.100000000000001" customHeight="1" x14ac:dyDescent="0.25">
      <c r="A180" s="127" t="s">
        <v>631</v>
      </c>
      <c r="B180" s="127" t="s">
        <v>632</v>
      </c>
      <c r="C180" s="127" t="s">
        <v>633</v>
      </c>
      <c r="D180" s="128" t="s">
        <v>771</v>
      </c>
      <c r="E180" s="127" t="s">
        <v>634</v>
      </c>
      <c r="F180" s="129">
        <v>534000</v>
      </c>
      <c r="G180" s="129">
        <v>373800</v>
      </c>
      <c r="H180" s="62">
        <v>1</v>
      </c>
      <c r="I180" s="62">
        <v>1</v>
      </c>
      <c r="J180" s="62">
        <v>1</v>
      </c>
      <c r="K180" s="62">
        <v>1</v>
      </c>
      <c r="L180" s="62">
        <v>1</v>
      </c>
      <c r="M180" s="62">
        <v>1</v>
      </c>
      <c r="N180" s="62">
        <v>2</v>
      </c>
      <c r="O180" s="62">
        <v>2</v>
      </c>
      <c r="P180" s="62">
        <v>3</v>
      </c>
      <c r="Q180" s="62">
        <v>3</v>
      </c>
      <c r="R180" s="62">
        <v>5</v>
      </c>
      <c r="S180" s="62">
        <v>6</v>
      </c>
      <c r="T180" s="62">
        <v>7</v>
      </c>
      <c r="U180" s="62">
        <v>8</v>
      </c>
      <c r="V180" s="62"/>
      <c r="W180" s="63">
        <v>3</v>
      </c>
      <c r="X180" s="64" t="s">
        <v>221</v>
      </c>
      <c r="Y180" s="65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  <c r="AP180" s="37"/>
      <c r="AQ180" s="37"/>
      <c r="AR180" s="37"/>
      <c r="AS180" s="37"/>
      <c r="AT180" s="37"/>
    </row>
    <row r="181" spans="1:46" ht="20.100000000000001" customHeight="1" x14ac:dyDescent="0.25">
      <c r="A181" s="130" t="s">
        <v>665</v>
      </c>
      <c r="B181" s="132"/>
      <c r="C181" s="132"/>
      <c r="D181" s="131"/>
      <c r="E181" s="132"/>
      <c r="F181" s="133"/>
      <c r="G181" s="133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7"/>
      <c r="X181" s="68"/>
      <c r="Y181" s="70">
        <f>SUM(Y182:Y187)</f>
        <v>10055000</v>
      </c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  <c r="AN181" s="37"/>
      <c r="AO181" s="37"/>
      <c r="AP181" s="37"/>
      <c r="AQ181" s="37"/>
      <c r="AR181" s="37"/>
      <c r="AS181" s="37"/>
      <c r="AT181" s="37"/>
    </row>
    <row r="182" spans="1:46" ht="20.100000000000001" customHeight="1" x14ac:dyDescent="0.25">
      <c r="A182" s="113" t="s">
        <v>666</v>
      </c>
      <c r="B182" s="113" t="s">
        <v>667</v>
      </c>
      <c r="C182" s="113" t="s">
        <v>668</v>
      </c>
      <c r="D182" s="114" t="s">
        <v>771</v>
      </c>
      <c r="E182" s="113" t="s">
        <v>669</v>
      </c>
      <c r="F182" s="115">
        <v>3540500</v>
      </c>
      <c r="G182" s="116">
        <v>2746000</v>
      </c>
      <c r="H182" s="47">
        <v>6</v>
      </c>
      <c r="I182" s="47">
        <v>8</v>
      </c>
      <c r="J182" s="47">
        <v>8</v>
      </c>
      <c r="K182" s="47">
        <v>8</v>
      </c>
      <c r="L182" s="47">
        <v>8</v>
      </c>
      <c r="M182" s="47">
        <v>8</v>
      </c>
      <c r="N182" s="47">
        <v>8</v>
      </c>
      <c r="O182" s="47">
        <v>9</v>
      </c>
      <c r="P182" s="47">
        <v>9</v>
      </c>
      <c r="Q182" s="47">
        <v>9</v>
      </c>
      <c r="R182" s="47">
        <v>9</v>
      </c>
      <c r="S182" s="47">
        <v>9</v>
      </c>
      <c r="T182" s="47">
        <v>10</v>
      </c>
      <c r="U182" s="47">
        <v>10</v>
      </c>
      <c r="V182" s="47"/>
      <c r="W182" s="48">
        <v>8.5</v>
      </c>
      <c r="X182" s="49" t="s">
        <v>45</v>
      </c>
      <c r="Y182" s="99">
        <v>2520000</v>
      </c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7"/>
      <c r="AQ182" s="37"/>
      <c r="AR182" s="37"/>
      <c r="AS182" s="37"/>
      <c r="AT182" s="37"/>
    </row>
    <row r="183" spans="1:46" ht="20.100000000000001" customHeight="1" x14ac:dyDescent="0.25">
      <c r="A183" s="117" t="s">
        <v>670</v>
      </c>
      <c r="B183" s="117" t="s">
        <v>59</v>
      </c>
      <c r="C183" s="117" t="s">
        <v>671</v>
      </c>
      <c r="D183" s="118" t="s">
        <v>771</v>
      </c>
      <c r="E183" s="117" t="s">
        <v>61</v>
      </c>
      <c r="F183" s="119">
        <v>2000000</v>
      </c>
      <c r="G183" s="120">
        <v>1575000</v>
      </c>
      <c r="H183" s="50">
        <v>7</v>
      </c>
      <c r="I183" s="50">
        <v>7</v>
      </c>
      <c r="J183" s="50">
        <v>8</v>
      </c>
      <c r="K183" s="50">
        <v>8</v>
      </c>
      <c r="L183" s="50">
        <v>8</v>
      </c>
      <c r="M183" s="50">
        <v>8</v>
      </c>
      <c r="N183" s="50">
        <v>8</v>
      </c>
      <c r="O183" s="50">
        <v>9</v>
      </c>
      <c r="P183" s="50">
        <v>9</v>
      </c>
      <c r="Q183" s="50">
        <v>9</v>
      </c>
      <c r="R183" s="50">
        <v>9</v>
      </c>
      <c r="S183" s="50">
        <v>9</v>
      </c>
      <c r="T183" s="50">
        <v>9</v>
      </c>
      <c r="U183" s="50">
        <v>10</v>
      </c>
      <c r="V183" s="50"/>
      <c r="W183" s="51">
        <v>8.4285714285714288</v>
      </c>
      <c r="X183" s="52" t="s">
        <v>45</v>
      </c>
      <c r="Y183" s="100">
        <v>1415000</v>
      </c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37"/>
      <c r="AP183" s="37"/>
      <c r="AQ183" s="37"/>
      <c r="AR183" s="37"/>
      <c r="AS183" s="37"/>
      <c r="AT183" s="37"/>
    </row>
    <row r="184" spans="1:46" s="17" customFormat="1" ht="20.100000000000001" customHeight="1" thickBot="1" x14ac:dyDescent="0.3">
      <c r="A184" s="117" t="s">
        <v>672</v>
      </c>
      <c r="B184" s="117" t="s">
        <v>673</v>
      </c>
      <c r="C184" s="117" t="s">
        <v>674</v>
      </c>
      <c r="D184" s="118" t="s">
        <v>771</v>
      </c>
      <c r="E184" s="117" t="s">
        <v>675</v>
      </c>
      <c r="F184" s="119">
        <v>4212000</v>
      </c>
      <c r="G184" s="120">
        <v>2919000</v>
      </c>
      <c r="H184" s="50">
        <v>6</v>
      </c>
      <c r="I184" s="50">
        <v>7</v>
      </c>
      <c r="J184" s="50">
        <v>8</v>
      </c>
      <c r="K184" s="50">
        <v>8</v>
      </c>
      <c r="L184" s="50">
        <v>8</v>
      </c>
      <c r="M184" s="50">
        <v>8</v>
      </c>
      <c r="N184" s="50">
        <v>8</v>
      </c>
      <c r="O184" s="50">
        <v>8</v>
      </c>
      <c r="P184" s="50">
        <v>9</v>
      </c>
      <c r="Q184" s="50">
        <v>9</v>
      </c>
      <c r="R184" s="50">
        <v>9</v>
      </c>
      <c r="S184" s="50">
        <v>9</v>
      </c>
      <c r="T184" s="50">
        <v>10</v>
      </c>
      <c r="U184" s="50"/>
      <c r="V184" s="50"/>
      <c r="W184" s="51">
        <v>8.2307692307692299</v>
      </c>
      <c r="X184" s="52" t="s">
        <v>31</v>
      </c>
      <c r="Y184" s="100">
        <v>2350000</v>
      </c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  <c r="AM184" s="37"/>
      <c r="AN184" s="37"/>
      <c r="AO184" s="37"/>
      <c r="AP184" s="37"/>
      <c r="AQ184" s="37"/>
      <c r="AR184" s="37"/>
      <c r="AS184" s="37"/>
      <c r="AT184" s="37"/>
    </row>
    <row r="185" spans="1:46" ht="20.100000000000001" customHeight="1" x14ac:dyDescent="0.25">
      <c r="A185" s="117" t="s">
        <v>676</v>
      </c>
      <c r="B185" s="117" t="s">
        <v>677</v>
      </c>
      <c r="C185" s="117" t="s">
        <v>678</v>
      </c>
      <c r="D185" s="118" t="s">
        <v>771</v>
      </c>
      <c r="E185" s="117" t="s">
        <v>679</v>
      </c>
      <c r="F185" s="119">
        <v>950006</v>
      </c>
      <c r="G185" s="119">
        <v>850000</v>
      </c>
      <c r="H185" s="50">
        <v>6</v>
      </c>
      <c r="I185" s="50">
        <v>7</v>
      </c>
      <c r="J185" s="50">
        <v>7</v>
      </c>
      <c r="K185" s="50">
        <v>7</v>
      </c>
      <c r="L185" s="50">
        <v>7</v>
      </c>
      <c r="M185" s="50">
        <v>7</v>
      </c>
      <c r="N185" s="50">
        <v>8</v>
      </c>
      <c r="O185" s="50">
        <v>8</v>
      </c>
      <c r="P185" s="50">
        <v>8</v>
      </c>
      <c r="Q185" s="50">
        <v>8</v>
      </c>
      <c r="R185" s="50">
        <v>8</v>
      </c>
      <c r="S185" s="50">
        <v>8</v>
      </c>
      <c r="T185" s="50">
        <v>9</v>
      </c>
      <c r="U185" s="50">
        <v>10</v>
      </c>
      <c r="V185" s="50"/>
      <c r="W185" s="51">
        <v>7.7142857142857144</v>
      </c>
      <c r="X185" s="52" t="s">
        <v>31</v>
      </c>
      <c r="Y185" s="100">
        <v>450000</v>
      </c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7"/>
      <c r="AP185" s="37"/>
      <c r="AQ185" s="37"/>
      <c r="AR185" s="37"/>
      <c r="AS185" s="37"/>
      <c r="AT185" s="37"/>
    </row>
    <row r="186" spans="1:46" ht="20.100000000000001" customHeight="1" x14ac:dyDescent="0.25">
      <c r="A186" s="117" t="s">
        <v>680</v>
      </c>
      <c r="B186" s="117" t="s">
        <v>681</v>
      </c>
      <c r="C186" s="117" t="s">
        <v>682</v>
      </c>
      <c r="D186" s="118" t="s">
        <v>771</v>
      </c>
      <c r="E186" s="117" t="s">
        <v>683</v>
      </c>
      <c r="F186" s="119">
        <v>5865000</v>
      </c>
      <c r="G186" s="120">
        <v>4262000</v>
      </c>
      <c r="H186" s="50">
        <v>6</v>
      </c>
      <c r="I186" s="50">
        <v>6</v>
      </c>
      <c r="J186" s="50">
        <v>7</v>
      </c>
      <c r="K186" s="50">
        <v>7</v>
      </c>
      <c r="L186" s="50">
        <v>7</v>
      </c>
      <c r="M186" s="50">
        <v>7</v>
      </c>
      <c r="N186" s="50">
        <v>7</v>
      </c>
      <c r="O186" s="50">
        <v>7</v>
      </c>
      <c r="P186" s="50">
        <v>8</v>
      </c>
      <c r="Q186" s="50">
        <v>8</v>
      </c>
      <c r="R186" s="50">
        <v>8</v>
      </c>
      <c r="S186" s="50">
        <v>8</v>
      </c>
      <c r="T186" s="50">
        <v>9</v>
      </c>
      <c r="U186" s="50">
        <v>9</v>
      </c>
      <c r="V186" s="50"/>
      <c r="W186" s="51">
        <v>7.4285714285714288</v>
      </c>
      <c r="X186" s="52" t="s">
        <v>45</v>
      </c>
      <c r="Y186" s="100">
        <v>3250000</v>
      </c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7"/>
      <c r="AS186" s="37"/>
      <c r="AT186" s="37"/>
    </row>
    <row r="187" spans="1:46" s="17" customFormat="1" ht="20.100000000000001" customHeight="1" thickBot="1" x14ac:dyDescent="0.3">
      <c r="A187" s="117" t="s">
        <v>684</v>
      </c>
      <c r="B187" s="117" t="s">
        <v>765</v>
      </c>
      <c r="C187" s="117" t="s">
        <v>685</v>
      </c>
      <c r="D187" s="118" t="s">
        <v>771</v>
      </c>
      <c r="E187" s="117">
        <v>19903375</v>
      </c>
      <c r="F187" s="119">
        <v>120000</v>
      </c>
      <c r="G187" s="119">
        <v>100000</v>
      </c>
      <c r="H187" s="50">
        <v>5</v>
      </c>
      <c r="I187" s="50">
        <v>6</v>
      </c>
      <c r="J187" s="50">
        <v>6</v>
      </c>
      <c r="K187" s="50">
        <v>7</v>
      </c>
      <c r="L187" s="50">
        <v>7</v>
      </c>
      <c r="M187" s="50">
        <v>7</v>
      </c>
      <c r="N187" s="50">
        <v>7</v>
      </c>
      <c r="O187" s="50">
        <v>7</v>
      </c>
      <c r="P187" s="50">
        <v>8</v>
      </c>
      <c r="Q187" s="50">
        <v>8</v>
      </c>
      <c r="R187" s="50">
        <v>8</v>
      </c>
      <c r="S187" s="50">
        <v>8</v>
      </c>
      <c r="T187" s="50">
        <v>8</v>
      </c>
      <c r="U187" s="50">
        <v>9</v>
      </c>
      <c r="V187" s="50"/>
      <c r="W187" s="51">
        <v>7.2142857142857144</v>
      </c>
      <c r="X187" s="52" t="s">
        <v>31</v>
      </c>
      <c r="Y187" s="100">
        <v>70000</v>
      </c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7"/>
      <c r="AS187" s="37"/>
      <c r="AT187" s="37"/>
    </row>
    <row r="188" spans="1:46" s="37" customFormat="1" ht="3.75" customHeight="1" x14ac:dyDescent="0.25">
      <c r="A188" s="140"/>
      <c r="B188" s="140"/>
      <c r="C188" s="140"/>
      <c r="D188" s="141"/>
      <c r="E188" s="140"/>
      <c r="F188" s="142"/>
      <c r="G188" s="142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8"/>
      <c r="X188" s="79"/>
      <c r="Y188" s="80"/>
    </row>
    <row r="189" spans="1:46" ht="20.100000000000001" customHeight="1" x14ac:dyDescent="0.25">
      <c r="A189" s="127" t="s">
        <v>686</v>
      </c>
      <c r="B189" s="127" t="s">
        <v>687</v>
      </c>
      <c r="C189" s="127" t="s">
        <v>688</v>
      </c>
      <c r="D189" s="128" t="s">
        <v>769</v>
      </c>
      <c r="E189" s="127" t="s">
        <v>689</v>
      </c>
      <c r="F189" s="129">
        <v>402600</v>
      </c>
      <c r="G189" s="129">
        <v>200000</v>
      </c>
      <c r="H189" s="62">
        <v>1</v>
      </c>
      <c r="I189" s="62">
        <v>2</v>
      </c>
      <c r="J189" s="62">
        <v>2</v>
      </c>
      <c r="K189" s="62">
        <v>2</v>
      </c>
      <c r="L189" s="62">
        <v>2</v>
      </c>
      <c r="M189" s="62">
        <v>2</v>
      </c>
      <c r="N189" s="62">
        <v>3</v>
      </c>
      <c r="O189" s="62">
        <v>3</v>
      </c>
      <c r="P189" s="62">
        <v>3</v>
      </c>
      <c r="Q189" s="62">
        <v>4</v>
      </c>
      <c r="R189" s="62">
        <v>5</v>
      </c>
      <c r="S189" s="62">
        <v>5</v>
      </c>
      <c r="T189" s="62">
        <v>5</v>
      </c>
      <c r="U189" s="62">
        <v>5</v>
      </c>
      <c r="V189" s="62"/>
      <c r="W189" s="63">
        <v>3.1428571428571428</v>
      </c>
      <c r="X189" s="64" t="s">
        <v>31</v>
      </c>
      <c r="Y189" s="65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</row>
    <row r="190" spans="1:46" ht="20.100000000000001" customHeight="1" x14ac:dyDescent="0.25">
      <c r="A190" s="130" t="s">
        <v>690</v>
      </c>
      <c r="B190" s="132"/>
      <c r="C190" s="132"/>
      <c r="D190" s="131"/>
      <c r="E190" s="132"/>
      <c r="F190" s="133"/>
      <c r="G190" s="133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7"/>
      <c r="X190" s="68"/>
      <c r="Y190" s="53">
        <v>0</v>
      </c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7"/>
      <c r="AS190" s="37"/>
      <c r="AT190" s="37"/>
    </row>
    <row r="191" spans="1:46" s="17" customFormat="1" ht="20.100000000000001" customHeight="1" thickBot="1" x14ac:dyDescent="0.3">
      <c r="A191" s="143" t="s">
        <v>691</v>
      </c>
      <c r="B191" s="143" t="s">
        <v>55</v>
      </c>
      <c r="C191" s="143" t="s">
        <v>692</v>
      </c>
      <c r="D191" s="144" t="s">
        <v>774</v>
      </c>
      <c r="E191" s="143" t="s">
        <v>57</v>
      </c>
      <c r="F191" s="145">
        <v>130000</v>
      </c>
      <c r="G191" s="145">
        <v>90000</v>
      </c>
      <c r="H191" s="81">
        <v>3</v>
      </c>
      <c r="I191" s="81">
        <v>6</v>
      </c>
      <c r="J191" s="81">
        <v>6</v>
      </c>
      <c r="K191" s="81">
        <v>6</v>
      </c>
      <c r="L191" s="81">
        <v>7</v>
      </c>
      <c r="M191" s="81">
        <v>7</v>
      </c>
      <c r="N191" s="81">
        <v>7</v>
      </c>
      <c r="O191" s="81">
        <v>7</v>
      </c>
      <c r="P191" s="81">
        <v>7</v>
      </c>
      <c r="Q191" s="81">
        <v>7</v>
      </c>
      <c r="R191" s="81">
        <v>8</v>
      </c>
      <c r="S191" s="81">
        <v>8</v>
      </c>
      <c r="T191" s="81">
        <v>8</v>
      </c>
      <c r="U191" s="81">
        <v>9</v>
      </c>
      <c r="V191" s="81">
        <v>10</v>
      </c>
      <c r="W191" s="82">
        <v>7.0666666666666664</v>
      </c>
      <c r="X191" s="83" t="s">
        <v>31</v>
      </c>
      <c r="Y191" s="84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7"/>
      <c r="AS191" s="37"/>
      <c r="AT191" s="37"/>
    </row>
    <row r="192" spans="1:46" s="17" customFormat="1" ht="20.100000000000001" customHeight="1" thickBot="1" x14ac:dyDescent="0.3">
      <c r="A192" s="130" t="s">
        <v>693</v>
      </c>
      <c r="B192" s="132"/>
      <c r="C192" s="132"/>
      <c r="D192" s="131"/>
      <c r="E192" s="132"/>
      <c r="F192" s="133"/>
      <c r="G192" s="133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7"/>
      <c r="X192" s="68"/>
      <c r="Y192" s="70">
        <f>SUM(Y193:Y196)</f>
        <v>3680000</v>
      </c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7"/>
      <c r="AS192" s="37"/>
      <c r="AT192" s="37"/>
    </row>
    <row r="193" spans="1:46" s="18" customFormat="1" ht="20.100000000000001" customHeight="1" thickBot="1" x14ac:dyDescent="0.3">
      <c r="A193" s="113" t="s">
        <v>694</v>
      </c>
      <c r="B193" s="113" t="s">
        <v>28</v>
      </c>
      <c r="C193" s="113" t="s">
        <v>695</v>
      </c>
      <c r="D193" s="114" t="s">
        <v>771</v>
      </c>
      <c r="E193" s="113" t="s">
        <v>30</v>
      </c>
      <c r="F193" s="115">
        <v>2724000</v>
      </c>
      <c r="G193" s="116">
        <v>1824000</v>
      </c>
      <c r="H193" s="47">
        <v>7</v>
      </c>
      <c r="I193" s="47">
        <v>8</v>
      </c>
      <c r="J193" s="47">
        <v>8</v>
      </c>
      <c r="K193" s="47">
        <v>8</v>
      </c>
      <c r="L193" s="47">
        <v>9</v>
      </c>
      <c r="M193" s="47">
        <v>9</v>
      </c>
      <c r="N193" s="47">
        <v>9</v>
      </c>
      <c r="O193" s="47">
        <v>10</v>
      </c>
      <c r="P193" s="47">
        <v>10</v>
      </c>
      <c r="Q193" s="47">
        <v>10</v>
      </c>
      <c r="R193" s="47">
        <v>10</v>
      </c>
      <c r="S193" s="47">
        <v>10</v>
      </c>
      <c r="T193" s="47">
        <v>10</v>
      </c>
      <c r="U193" s="47"/>
      <c r="V193" s="47"/>
      <c r="W193" s="48">
        <v>9.0769230769230766</v>
      </c>
      <c r="X193" s="49" t="s">
        <v>31</v>
      </c>
      <c r="Y193" s="99">
        <v>1450000</v>
      </c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7"/>
      <c r="AS193" s="37"/>
      <c r="AT193" s="37"/>
    </row>
    <row r="194" spans="1:46" ht="20.100000000000001" customHeight="1" x14ac:dyDescent="0.25">
      <c r="A194" s="117" t="s">
        <v>696</v>
      </c>
      <c r="B194" s="117" t="s">
        <v>697</v>
      </c>
      <c r="C194" s="117" t="s">
        <v>698</v>
      </c>
      <c r="D194" s="118" t="s">
        <v>769</v>
      </c>
      <c r="E194" s="117" t="s">
        <v>699</v>
      </c>
      <c r="F194" s="146">
        <v>1794600</v>
      </c>
      <c r="G194" s="126">
        <v>1209000</v>
      </c>
      <c r="H194" s="50">
        <v>6</v>
      </c>
      <c r="I194" s="50">
        <v>6</v>
      </c>
      <c r="J194" s="50">
        <v>7</v>
      </c>
      <c r="K194" s="50">
        <v>7</v>
      </c>
      <c r="L194" s="50">
        <v>8</v>
      </c>
      <c r="M194" s="50">
        <v>8</v>
      </c>
      <c r="N194" s="50">
        <v>8</v>
      </c>
      <c r="O194" s="50">
        <v>9</v>
      </c>
      <c r="P194" s="50">
        <v>9</v>
      </c>
      <c r="Q194" s="50">
        <v>9</v>
      </c>
      <c r="R194" s="50">
        <v>9</v>
      </c>
      <c r="S194" s="50">
        <v>9</v>
      </c>
      <c r="T194" s="50">
        <v>9</v>
      </c>
      <c r="U194" s="50">
        <v>9</v>
      </c>
      <c r="V194" s="50">
        <v>10</v>
      </c>
      <c r="W194" s="51">
        <v>8.1999999999999993</v>
      </c>
      <c r="X194" s="60" t="s">
        <v>31</v>
      </c>
      <c r="Y194" s="100">
        <v>700000</v>
      </c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7"/>
      <c r="AS194" s="37"/>
      <c r="AT194" s="37"/>
    </row>
    <row r="195" spans="1:46" ht="20.100000000000001" customHeight="1" x14ac:dyDescent="0.25">
      <c r="A195" s="117" t="s">
        <v>700</v>
      </c>
      <c r="B195" s="117" t="s">
        <v>73</v>
      </c>
      <c r="C195" s="117" t="s">
        <v>701</v>
      </c>
      <c r="D195" s="118" t="s">
        <v>771</v>
      </c>
      <c r="E195" s="117" t="s">
        <v>75</v>
      </c>
      <c r="F195" s="119">
        <f>1876044+2812848</f>
        <v>4688892</v>
      </c>
      <c r="G195" s="119">
        <f>992844+505522</f>
        <v>1498366</v>
      </c>
      <c r="H195" s="50">
        <v>6</v>
      </c>
      <c r="I195" s="50">
        <v>7</v>
      </c>
      <c r="J195" s="50">
        <v>7</v>
      </c>
      <c r="K195" s="50">
        <v>7</v>
      </c>
      <c r="L195" s="50">
        <v>8</v>
      </c>
      <c r="M195" s="50">
        <v>8</v>
      </c>
      <c r="N195" s="50">
        <v>8</v>
      </c>
      <c r="O195" s="50">
        <v>8</v>
      </c>
      <c r="P195" s="50">
        <v>8</v>
      </c>
      <c r="Q195" s="50">
        <v>8</v>
      </c>
      <c r="R195" s="50">
        <v>9</v>
      </c>
      <c r="S195" s="50">
        <v>9</v>
      </c>
      <c r="T195" s="50">
        <v>9</v>
      </c>
      <c r="U195" s="50">
        <v>10</v>
      </c>
      <c r="V195" s="50"/>
      <c r="W195" s="51">
        <v>8</v>
      </c>
      <c r="X195" s="52" t="s">
        <v>31</v>
      </c>
      <c r="Y195" s="100">
        <v>800000</v>
      </c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7"/>
      <c r="AS195" s="37"/>
      <c r="AT195" s="37"/>
    </row>
    <row r="196" spans="1:46" s="17" customFormat="1" ht="20.100000000000001" customHeight="1" thickBot="1" x14ac:dyDescent="0.3">
      <c r="A196" s="117" t="s">
        <v>702</v>
      </c>
      <c r="B196" s="117" t="s">
        <v>703</v>
      </c>
      <c r="C196" s="117" t="s">
        <v>704</v>
      </c>
      <c r="D196" s="118" t="s">
        <v>771</v>
      </c>
      <c r="E196" s="117" t="s">
        <v>705</v>
      </c>
      <c r="F196" s="119">
        <v>2072000</v>
      </c>
      <c r="G196" s="120">
        <v>1382000</v>
      </c>
      <c r="H196" s="50">
        <v>6</v>
      </c>
      <c r="I196" s="50">
        <v>7</v>
      </c>
      <c r="J196" s="50">
        <v>7</v>
      </c>
      <c r="K196" s="50">
        <v>7</v>
      </c>
      <c r="L196" s="50">
        <v>8</v>
      </c>
      <c r="M196" s="50">
        <v>8</v>
      </c>
      <c r="N196" s="50">
        <v>8</v>
      </c>
      <c r="O196" s="50">
        <v>8</v>
      </c>
      <c r="P196" s="50">
        <v>8</v>
      </c>
      <c r="Q196" s="50">
        <v>9</v>
      </c>
      <c r="R196" s="50">
        <v>9</v>
      </c>
      <c r="S196" s="50">
        <v>9</v>
      </c>
      <c r="T196" s="50">
        <v>10</v>
      </c>
      <c r="U196" s="50"/>
      <c r="V196" s="50"/>
      <c r="W196" s="51">
        <v>8</v>
      </c>
      <c r="X196" s="52" t="s">
        <v>45</v>
      </c>
      <c r="Y196" s="100">
        <v>730000</v>
      </c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7"/>
      <c r="AS196" s="37"/>
      <c r="AT196" s="37"/>
    </row>
    <row r="197" spans="1:46" s="37" customFormat="1" ht="3.75" customHeight="1" x14ac:dyDescent="0.25">
      <c r="A197" s="121"/>
      <c r="B197" s="121"/>
      <c r="C197" s="121"/>
      <c r="D197" s="122"/>
      <c r="E197" s="121"/>
      <c r="F197" s="123"/>
      <c r="G197" s="123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5"/>
      <c r="X197" s="56"/>
      <c r="Y197" s="57"/>
    </row>
    <row r="198" spans="1:46" ht="20.100000000000001" customHeight="1" x14ac:dyDescent="0.25">
      <c r="A198" s="124" t="s">
        <v>706</v>
      </c>
      <c r="B198" s="124" t="s">
        <v>179</v>
      </c>
      <c r="C198" s="124" t="s">
        <v>707</v>
      </c>
      <c r="D198" s="125" t="s">
        <v>771</v>
      </c>
      <c r="E198" s="124" t="s">
        <v>181</v>
      </c>
      <c r="F198" s="120">
        <v>272000</v>
      </c>
      <c r="G198" s="120">
        <v>78000</v>
      </c>
      <c r="H198" s="58">
        <v>5</v>
      </c>
      <c r="I198" s="58">
        <v>5</v>
      </c>
      <c r="J198" s="58">
        <v>6</v>
      </c>
      <c r="K198" s="58">
        <v>6</v>
      </c>
      <c r="L198" s="58">
        <v>6</v>
      </c>
      <c r="M198" s="58">
        <v>6</v>
      </c>
      <c r="N198" s="58">
        <v>7</v>
      </c>
      <c r="O198" s="58">
        <v>7</v>
      </c>
      <c r="P198" s="58">
        <v>7</v>
      </c>
      <c r="Q198" s="58">
        <v>7</v>
      </c>
      <c r="R198" s="58">
        <v>8</v>
      </c>
      <c r="S198" s="58">
        <v>8</v>
      </c>
      <c r="T198" s="58">
        <v>8</v>
      </c>
      <c r="U198" s="58">
        <v>9</v>
      </c>
      <c r="V198" s="58"/>
      <c r="W198" s="59">
        <v>6.7857142857142856</v>
      </c>
      <c r="X198" s="60" t="s">
        <v>31</v>
      </c>
      <c r="Y198" s="61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7"/>
      <c r="AS198" s="37"/>
      <c r="AT198" s="37"/>
    </row>
    <row r="199" spans="1:46" ht="20.100000000000001" customHeight="1" x14ac:dyDescent="0.25">
      <c r="A199" s="124" t="s">
        <v>708</v>
      </c>
      <c r="B199" s="124" t="s">
        <v>709</v>
      </c>
      <c r="C199" s="124" t="s">
        <v>710</v>
      </c>
      <c r="D199" s="125" t="s">
        <v>770</v>
      </c>
      <c r="E199" s="124" t="s">
        <v>711</v>
      </c>
      <c r="F199" s="120">
        <v>199000</v>
      </c>
      <c r="G199" s="120">
        <v>121000</v>
      </c>
      <c r="H199" s="58">
        <v>5</v>
      </c>
      <c r="I199" s="58">
        <v>6</v>
      </c>
      <c r="J199" s="58">
        <v>6</v>
      </c>
      <c r="K199" s="58">
        <v>6</v>
      </c>
      <c r="L199" s="58">
        <v>6</v>
      </c>
      <c r="M199" s="58">
        <v>7</v>
      </c>
      <c r="N199" s="58">
        <v>7</v>
      </c>
      <c r="O199" s="58">
        <v>7</v>
      </c>
      <c r="P199" s="58">
        <v>7</v>
      </c>
      <c r="Q199" s="58">
        <v>7</v>
      </c>
      <c r="R199" s="58">
        <v>7</v>
      </c>
      <c r="S199" s="58">
        <v>7</v>
      </c>
      <c r="T199" s="58">
        <v>8</v>
      </c>
      <c r="U199" s="58">
        <v>8</v>
      </c>
      <c r="V199" s="58"/>
      <c r="W199" s="59">
        <v>6.7142857142857144</v>
      </c>
      <c r="X199" s="60" t="s">
        <v>31</v>
      </c>
      <c r="Y199" s="61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7"/>
      <c r="AS199" s="37"/>
      <c r="AT199" s="37"/>
    </row>
    <row r="200" spans="1:46" ht="20.100000000000001" customHeight="1" x14ac:dyDescent="0.25">
      <c r="A200" s="124" t="s">
        <v>712</v>
      </c>
      <c r="B200" s="124" t="s">
        <v>713</v>
      </c>
      <c r="C200" s="124" t="s">
        <v>714</v>
      </c>
      <c r="D200" s="125" t="s">
        <v>771</v>
      </c>
      <c r="E200" s="124" t="s">
        <v>715</v>
      </c>
      <c r="F200" s="120">
        <v>640000</v>
      </c>
      <c r="G200" s="120">
        <v>270000</v>
      </c>
      <c r="H200" s="58">
        <v>4</v>
      </c>
      <c r="I200" s="58">
        <v>5</v>
      </c>
      <c r="J200" s="58">
        <v>5</v>
      </c>
      <c r="K200" s="58">
        <v>5</v>
      </c>
      <c r="L200" s="58">
        <v>6</v>
      </c>
      <c r="M200" s="58">
        <v>6</v>
      </c>
      <c r="N200" s="58">
        <v>6</v>
      </c>
      <c r="O200" s="58">
        <v>7</v>
      </c>
      <c r="P200" s="58">
        <v>7</v>
      </c>
      <c r="Q200" s="58">
        <v>7</v>
      </c>
      <c r="R200" s="58">
        <v>7</v>
      </c>
      <c r="S200" s="58">
        <v>7</v>
      </c>
      <c r="T200" s="58">
        <v>7</v>
      </c>
      <c r="U200" s="58">
        <v>8</v>
      </c>
      <c r="V200" s="58"/>
      <c r="W200" s="59">
        <v>6.2142857142857144</v>
      </c>
      <c r="X200" s="60" t="s">
        <v>31</v>
      </c>
      <c r="Y200" s="61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7"/>
      <c r="AS200" s="37"/>
      <c r="AT200" s="37"/>
    </row>
    <row r="201" spans="1:46" s="17" customFormat="1" ht="20.100000000000001" customHeight="1" thickBot="1" x14ac:dyDescent="0.3">
      <c r="A201" s="124" t="s">
        <v>716</v>
      </c>
      <c r="B201" s="124" t="s">
        <v>717</v>
      </c>
      <c r="C201" s="124" t="s">
        <v>718</v>
      </c>
      <c r="D201" s="125" t="s">
        <v>771</v>
      </c>
      <c r="E201" s="124" t="s">
        <v>719</v>
      </c>
      <c r="F201" s="120">
        <v>323700</v>
      </c>
      <c r="G201" s="120">
        <v>213700</v>
      </c>
      <c r="H201" s="58">
        <v>3</v>
      </c>
      <c r="I201" s="58">
        <v>5</v>
      </c>
      <c r="J201" s="58">
        <v>5</v>
      </c>
      <c r="K201" s="58">
        <v>5</v>
      </c>
      <c r="L201" s="58">
        <v>5</v>
      </c>
      <c r="M201" s="58">
        <v>6</v>
      </c>
      <c r="N201" s="58">
        <v>6</v>
      </c>
      <c r="O201" s="58">
        <v>6</v>
      </c>
      <c r="P201" s="58">
        <v>7</v>
      </c>
      <c r="Q201" s="58">
        <v>7</v>
      </c>
      <c r="R201" s="58">
        <v>7</v>
      </c>
      <c r="S201" s="58">
        <v>7</v>
      </c>
      <c r="T201" s="58">
        <v>8</v>
      </c>
      <c r="U201" s="58">
        <v>9</v>
      </c>
      <c r="V201" s="58"/>
      <c r="W201" s="59">
        <v>6.1428571428571432</v>
      </c>
      <c r="X201" s="60" t="s">
        <v>31</v>
      </c>
      <c r="Y201" s="61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7"/>
      <c r="AS201" s="37"/>
      <c r="AT201" s="37"/>
    </row>
    <row r="202" spans="1:46" ht="20.100000000000001" customHeight="1" x14ac:dyDescent="0.25">
      <c r="A202" s="124" t="s">
        <v>720</v>
      </c>
      <c r="B202" s="124" t="s">
        <v>721</v>
      </c>
      <c r="C202" s="124" t="s">
        <v>722</v>
      </c>
      <c r="D202" s="125" t="s">
        <v>769</v>
      </c>
      <c r="E202" s="124" t="s">
        <v>723</v>
      </c>
      <c r="F202" s="120">
        <v>1862000</v>
      </c>
      <c r="G202" s="120">
        <v>1093400</v>
      </c>
      <c r="H202" s="58">
        <v>3</v>
      </c>
      <c r="I202" s="58">
        <v>5</v>
      </c>
      <c r="J202" s="58">
        <v>5</v>
      </c>
      <c r="K202" s="58">
        <v>5</v>
      </c>
      <c r="L202" s="58">
        <v>5</v>
      </c>
      <c r="M202" s="58">
        <v>5</v>
      </c>
      <c r="N202" s="58">
        <v>6</v>
      </c>
      <c r="O202" s="58">
        <v>6</v>
      </c>
      <c r="P202" s="58">
        <v>6</v>
      </c>
      <c r="Q202" s="58">
        <v>6</v>
      </c>
      <c r="R202" s="58">
        <v>7</v>
      </c>
      <c r="S202" s="58">
        <v>7</v>
      </c>
      <c r="T202" s="58">
        <v>7</v>
      </c>
      <c r="U202" s="58">
        <v>7</v>
      </c>
      <c r="V202" s="58"/>
      <c r="W202" s="59">
        <v>5.7142857142857144</v>
      </c>
      <c r="X202" s="60" t="s">
        <v>36</v>
      </c>
      <c r="Y202" s="61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L202" s="37"/>
      <c r="AM202" s="37"/>
      <c r="AN202" s="37"/>
      <c r="AO202" s="37"/>
      <c r="AP202" s="37"/>
      <c r="AQ202" s="37"/>
      <c r="AR202" s="37"/>
      <c r="AS202" s="37"/>
      <c r="AT202" s="37"/>
    </row>
    <row r="203" spans="1:46" ht="20.100000000000001" customHeight="1" x14ac:dyDescent="0.25">
      <c r="A203" s="124" t="s">
        <v>724</v>
      </c>
      <c r="B203" s="124" t="s">
        <v>237</v>
      </c>
      <c r="C203" s="124" t="s">
        <v>725</v>
      </c>
      <c r="D203" s="125" t="s">
        <v>771</v>
      </c>
      <c r="E203" s="124" t="s">
        <v>239</v>
      </c>
      <c r="F203" s="120">
        <v>109500</v>
      </c>
      <c r="G203" s="120">
        <v>43000</v>
      </c>
      <c r="H203" s="58">
        <v>3</v>
      </c>
      <c r="I203" s="58">
        <v>3</v>
      </c>
      <c r="J203" s="58">
        <v>3</v>
      </c>
      <c r="K203" s="58">
        <v>3</v>
      </c>
      <c r="L203" s="58">
        <v>4</v>
      </c>
      <c r="M203" s="58">
        <v>4</v>
      </c>
      <c r="N203" s="58">
        <v>4</v>
      </c>
      <c r="O203" s="58">
        <v>5</v>
      </c>
      <c r="P203" s="58">
        <v>5</v>
      </c>
      <c r="Q203" s="58">
        <v>5</v>
      </c>
      <c r="R203" s="58">
        <v>5</v>
      </c>
      <c r="S203" s="58">
        <v>5</v>
      </c>
      <c r="T203" s="58">
        <v>6</v>
      </c>
      <c r="U203" s="58">
        <v>6</v>
      </c>
      <c r="V203" s="58"/>
      <c r="W203" s="59">
        <v>4.3571428571428568</v>
      </c>
      <c r="X203" s="60" t="s">
        <v>45</v>
      </c>
      <c r="Y203" s="61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  <c r="AL203" s="37"/>
      <c r="AM203" s="37"/>
      <c r="AN203" s="37"/>
      <c r="AO203" s="37"/>
      <c r="AP203" s="37"/>
      <c r="AQ203" s="37"/>
      <c r="AR203" s="37"/>
      <c r="AS203" s="37"/>
      <c r="AT203" s="37"/>
    </row>
    <row r="204" spans="1:46" ht="20.100000000000001" customHeight="1" x14ac:dyDescent="0.25">
      <c r="A204" s="124" t="s">
        <v>726</v>
      </c>
      <c r="B204" s="124" t="s">
        <v>772</v>
      </c>
      <c r="C204" s="124" t="s">
        <v>727</v>
      </c>
      <c r="D204" s="125" t="s">
        <v>773</v>
      </c>
      <c r="E204" s="124" t="s">
        <v>728</v>
      </c>
      <c r="F204" s="120">
        <v>1473120</v>
      </c>
      <c r="G204" s="120">
        <v>250000</v>
      </c>
      <c r="H204" s="58">
        <v>1</v>
      </c>
      <c r="I204" s="58">
        <v>3</v>
      </c>
      <c r="J204" s="58">
        <v>3</v>
      </c>
      <c r="K204" s="58">
        <v>3</v>
      </c>
      <c r="L204" s="58">
        <v>3</v>
      </c>
      <c r="M204" s="58">
        <v>4</v>
      </c>
      <c r="N204" s="58">
        <v>4</v>
      </c>
      <c r="O204" s="58">
        <v>4</v>
      </c>
      <c r="P204" s="58">
        <v>4</v>
      </c>
      <c r="Q204" s="58">
        <v>4</v>
      </c>
      <c r="R204" s="58">
        <v>5</v>
      </c>
      <c r="S204" s="58">
        <v>5</v>
      </c>
      <c r="T204" s="58">
        <v>5</v>
      </c>
      <c r="U204" s="58">
        <v>6</v>
      </c>
      <c r="V204" s="58">
        <v>7</v>
      </c>
      <c r="W204" s="59">
        <v>4.0666666666666664</v>
      </c>
      <c r="X204" s="60" t="s">
        <v>45</v>
      </c>
      <c r="Y204" s="61"/>
    </row>
    <row r="205" spans="1:46" s="38" customFormat="1" ht="20.100000000000001" customHeight="1" x14ac:dyDescent="0.25">
      <c r="A205" s="147"/>
      <c r="B205" s="147"/>
      <c r="C205" s="147"/>
      <c r="D205" s="148"/>
      <c r="E205" s="147"/>
      <c r="F205" s="149">
        <f>SUM(F4:F204)</f>
        <v>699411096</v>
      </c>
      <c r="G205" s="149">
        <f>SUM(G4:G204)</f>
        <v>204472370</v>
      </c>
      <c r="H205" s="85"/>
      <c r="I205" s="85"/>
      <c r="J205" s="85"/>
      <c r="K205" s="85"/>
      <c r="L205" s="85"/>
      <c r="M205" s="85"/>
      <c r="N205" s="85"/>
      <c r="O205" s="85"/>
      <c r="P205" s="85"/>
      <c r="Q205" s="85"/>
      <c r="R205" s="85"/>
      <c r="S205" s="85"/>
      <c r="T205" s="85"/>
      <c r="U205" s="85"/>
      <c r="V205" s="85"/>
      <c r="W205" s="86"/>
      <c r="X205" s="87"/>
      <c r="Y205" s="98">
        <f>SUM(Y3,Y43,Y76,Y86,Y144,Y170,Y176,Y181,Y190,Y192)</f>
        <v>88390000</v>
      </c>
    </row>
    <row r="206" spans="1:46" s="10" customFormat="1" ht="20.100000000000001" customHeight="1" x14ac:dyDescent="0.25">
      <c r="A206" s="147"/>
      <c r="B206" s="163" t="s">
        <v>763</v>
      </c>
      <c r="C206" s="147"/>
      <c r="D206" s="148"/>
      <c r="E206" s="147"/>
      <c r="F206" s="95"/>
      <c r="G206" s="95"/>
      <c r="H206" s="85"/>
      <c r="I206" s="85"/>
      <c r="J206" s="85"/>
      <c r="K206" s="85"/>
      <c r="L206" s="85"/>
      <c r="M206" s="85"/>
      <c r="N206" s="85"/>
      <c r="O206" s="85"/>
      <c r="P206" s="85"/>
      <c r="Q206" s="85"/>
      <c r="R206" s="85"/>
      <c r="S206" s="85"/>
      <c r="T206" s="85"/>
      <c r="U206" s="85"/>
      <c r="V206" s="85"/>
      <c r="W206" s="86"/>
      <c r="X206" s="87"/>
      <c r="Y206" s="88"/>
    </row>
    <row r="207" spans="1:46" ht="20.100000000000001" customHeight="1" x14ac:dyDescent="0.25">
      <c r="A207" s="150" t="s">
        <v>729</v>
      </c>
      <c r="B207" s="150" t="s">
        <v>582</v>
      </c>
      <c r="C207" s="150" t="s">
        <v>730</v>
      </c>
      <c r="D207" s="151" t="s">
        <v>771</v>
      </c>
      <c r="E207" s="150" t="s">
        <v>584</v>
      </c>
      <c r="F207" s="152">
        <v>525500</v>
      </c>
      <c r="G207" s="152">
        <v>310500</v>
      </c>
      <c r="H207" s="89"/>
      <c r="I207" s="89"/>
      <c r="J207" s="89"/>
      <c r="K207" s="89"/>
      <c r="L207" s="89"/>
      <c r="M207" s="89"/>
      <c r="N207" s="89"/>
      <c r="O207" s="89"/>
      <c r="P207" s="89"/>
      <c r="Q207" s="89"/>
      <c r="R207" s="89"/>
      <c r="S207" s="89"/>
      <c r="T207" s="89"/>
      <c r="U207" s="89"/>
      <c r="V207" s="89"/>
      <c r="W207" s="90"/>
      <c r="X207" s="91"/>
      <c r="Y207" s="41"/>
    </row>
    <row r="208" spans="1:46" ht="20.100000000000001" customHeight="1" x14ac:dyDescent="0.25">
      <c r="A208" s="150" t="s">
        <v>731</v>
      </c>
      <c r="B208" s="150" t="s">
        <v>73</v>
      </c>
      <c r="C208" s="150" t="s">
        <v>732</v>
      </c>
      <c r="D208" s="151" t="s">
        <v>771</v>
      </c>
      <c r="E208" s="150" t="s">
        <v>75</v>
      </c>
      <c r="F208" s="152">
        <v>2812848</v>
      </c>
      <c r="G208" s="152">
        <v>505522</v>
      </c>
      <c r="H208" s="89"/>
      <c r="I208" s="89"/>
      <c r="J208" s="89"/>
      <c r="K208" s="89"/>
      <c r="L208" s="89"/>
      <c r="M208" s="89"/>
      <c r="N208" s="89"/>
      <c r="O208" s="89"/>
      <c r="P208" s="89"/>
      <c r="Q208" s="89"/>
      <c r="R208" s="89"/>
      <c r="S208" s="89"/>
      <c r="T208" s="89"/>
      <c r="U208" s="89"/>
      <c r="V208" s="89"/>
      <c r="W208" s="90"/>
      <c r="X208" s="91"/>
      <c r="Y208" s="41"/>
    </row>
    <row r="209" spans="1:25" ht="20.100000000000001" customHeight="1" x14ac:dyDescent="0.25">
      <c r="A209" s="153"/>
      <c r="B209" s="154" t="s">
        <v>764</v>
      </c>
      <c r="C209" s="153"/>
      <c r="D209" s="155"/>
      <c r="E209" s="153"/>
      <c r="F209" s="156"/>
      <c r="G209" s="157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</row>
    <row r="210" spans="1:25" ht="20.100000000000001" customHeight="1" x14ac:dyDescent="0.25">
      <c r="A210" s="94" t="s">
        <v>762</v>
      </c>
      <c r="B210" s="60" t="s">
        <v>733</v>
      </c>
      <c r="C210" s="60" t="s">
        <v>734</v>
      </c>
      <c r="D210" s="92"/>
      <c r="E210" s="91"/>
      <c r="F210" s="93"/>
      <c r="G210" s="96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</row>
    <row r="211" spans="1:25" ht="20.100000000000001" customHeight="1" x14ac:dyDescent="0.25">
      <c r="A211" s="94" t="s">
        <v>762</v>
      </c>
      <c r="B211" s="60" t="s">
        <v>735</v>
      </c>
      <c r="C211" s="60" t="s">
        <v>736</v>
      </c>
      <c r="D211" s="92"/>
      <c r="E211" s="91"/>
      <c r="F211" s="93"/>
      <c r="G211" s="96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</row>
    <row r="212" spans="1:25" ht="20.100000000000001" customHeight="1" x14ac:dyDescent="0.25">
      <c r="A212" s="150" t="s">
        <v>737</v>
      </c>
      <c r="B212" s="150" t="s">
        <v>738</v>
      </c>
      <c r="C212" s="150" t="s">
        <v>739</v>
      </c>
      <c r="D212" s="92"/>
      <c r="E212" s="91"/>
      <c r="F212" s="93"/>
      <c r="G212" s="96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</row>
    <row r="213" spans="1:25" ht="20.100000000000001" customHeight="1" x14ac:dyDescent="0.25">
      <c r="A213" s="150" t="s">
        <v>740</v>
      </c>
      <c r="B213" s="150" t="s">
        <v>741</v>
      </c>
      <c r="C213" s="150" t="s">
        <v>742</v>
      </c>
      <c r="D213" s="92"/>
      <c r="E213" s="158"/>
      <c r="F213" s="93"/>
      <c r="G213" s="96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</row>
    <row r="214" spans="1:25" ht="15.75" x14ac:dyDescent="0.25">
      <c r="A214" s="41"/>
      <c r="B214" s="164"/>
      <c r="C214" s="41"/>
      <c r="D214" s="42"/>
      <c r="E214" s="41"/>
      <c r="F214" s="43"/>
      <c r="G214" s="96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</row>
    <row r="215" spans="1:25" ht="15.75" x14ac:dyDescent="0.25">
      <c r="A215" s="159" t="s">
        <v>778</v>
      </c>
      <c r="B215" s="164"/>
      <c r="C215" s="41"/>
      <c r="D215" s="42"/>
      <c r="E215" s="41"/>
      <c r="F215" s="43"/>
      <c r="G215" s="96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</row>
  </sheetData>
  <sheetProtection algorithmName="SHA-512" hashValue="PtuGPAPtlIVqtwZnsFV07FyCjUASNHNZtm5TVBGsbW6rF1/cV6xRK+gJrzPT3GIrryoUSNayb5getn8/jnWq+Q==" saltValue="oIIFRJyQnU59yhUPAXs+8Q==" spinCount="100000" sheet="1" objects="1" scenarios="1"/>
  <sortState ref="A4:AB208">
    <sortCondition descending="1" ref="W4:W208"/>
  </sortState>
  <conditionalFormatting sqref="Y206">
    <cfRule type="cellIs" dxfId="1" priority="8" operator="lessThan">
      <formula>0</formula>
    </cfRule>
    <cfRule type="cellIs" dxfId="0" priority="9" operator="greaterThan">
      <formula>0</formula>
    </cfRule>
  </conditionalFormatting>
  <pageMargins left="0.23622047244094491" right="0.23622047244094491" top="0.35433070866141736" bottom="0.35433070866141736" header="0.31496062992125984" footer="0.31496062992125984"/>
  <pageSetup paperSize="8" scale="52" fitToHeight="0" orientation="landscape" horizontalDpi="300" verticalDpi="300" r:id="rId1"/>
  <headerFooter alignWithMargins="0">
    <oddFooter>&amp;R&amp;B&amp;"Arial"&amp;10Strana:&amp;B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7D69A-DE7F-454E-8BFA-781A24884108}">
  <dimension ref="A1:N20"/>
  <sheetViews>
    <sheetView topLeftCell="A14" workbookViewId="0">
      <selection activeCell="L3" sqref="L3"/>
    </sheetView>
  </sheetViews>
  <sheetFormatPr defaultRowHeight="15" x14ac:dyDescent="0.25"/>
  <cols>
    <col min="1" max="1" width="42" customWidth="1"/>
    <col min="2" max="2" width="8.140625" customWidth="1"/>
    <col min="3" max="3" width="10.28515625" customWidth="1"/>
    <col min="4" max="4" width="17.140625" customWidth="1"/>
    <col min="5" max="5" width="16" customWidth="1"/>
    <col min="6" max="6" width="10.5703125" customWidth="1"/>
    <col min="7" max="7" width="13.5703125" customWidth="1"/>
    <col min="8" max="8" width="13.140625" customWidth="1"/>
    <col min="9" max="9" width="20.85546875" customWidth="1"/>
    <col min="10" max="10" width="15.85546875" customWidth="1"/>
    <col min="11" max="11" width="13" style="10" customWidth="1"/>
    <col min="12" max="12" width="19.5703125" style="10" bestFit="1" customWidth="1"/>
    <col min="13" max="13" width="17.42578125" customWidth="1"/>
    <col min="14" max="14" width="22.7109375" customWidth="1"/>
  </cols>
  <sheetData>
    <row r="1" spans="1:14" x14ac:dyDescent="0.25">
      <c r="B1" t="s">
        <v>743</v>
      </c>
      <c r="G1" t="s">
        <v>744</v>
      </c>
      <c r="L1" s="10" t="s">
        <v>745</v>
      </c>
    </row>
    <row r="2" spans="1:14" ht="27" customHeight="1" x14ac:dyDescent="0.25">
      <c r="A2" s="8" t="s">
        <v>0</v>
      </c>
      <c r="B2" s="11" t="s">
        <v>746</v>
      </c>
      <c r="C2" s="8" t="s">
        <v>747</v>
      </c>
      <c r="D2" s="11" t="s">
        <v>748</v>
      </c>
      <c r="E2" s="11" t="s">
        <v>749</v>
      </c>
      <c r="F2" s="11" t="s">
        <v>750</v>
      </c>
      <c r="G2" s="11" t="s">
        <v>746</v>
      </c>
      <c r="H2" s="11" t="s">
        <v>751</v>
      </c>
      <c r="I2" s="11" t="s">
        <v>748</v>
      </c>
      <c r="J2" s="11" t="s">
        <v>752</v>
      </c>
      <c r="K2" s="11" t="s">
        <v>753</v>
      </c>
      <c r="L2" s="8" t="s">
        <v>754</v>
      </c>
      <c r="M2" s="11" t="s">
        <v>755</v>
      </c>
      <c r="N2" s="21" t="s">
        <v>756</v>
      </c>
    </row>
    <row r="3" spans="1:14" x14ac:dyDescent="0.25">
      <c r="A3" s="2" t="s">
        <v>760</v>
      </c>
      <c r="B3" s="1" t="e">
        <f>COUNTIF('Divadlo 2024 bodovani'!#REF!,#REF!)</f>
        <v>#REF!</v>
      </c>
      <c r="C3" s="4" t="e">
        <f t="shared" ref="C3:C12" si="0">B3/$B$13</f>
        <v>#REF!</v>
      </c>
      <c r="D3" s="3" t="e">
        <f>SUMIFS('Divadlo 2024 bodovani'!$F$4:$F$204,'Divadlo 2024 bodovani'!#REF!,"5-1. Celoroční produkční činnost")</f>
        <v>#REF!</v>
      </c>
      <c r="E3" s="3" t="e">
        <f>SUMIFS('Divadlo 2024 bodovani'!$G$4:$G$204,'Divadlo 2024 bodovani'!#REF!,"5-1. Celoroční produkční činnost")</f>
        <v>#REF!</v>
      </c>
      <c r="F3" s="20" t="e">
        <f t="shared" ref="F3:F12" si="1">E3/$E$13</f>
        <v>#REF!</v>
      </c>
      <c r="G3" s="3" t="e">
        <f>COUNTIFS('Divadlo 2024 bodovani'!#REF!,"5-1. Celoroční produkční činnost",'Divadlo 2024 bodovani'!$Y$4:$Y$204,"&gt;0")</f>
        <v>#REF!</v>
      </c>
      <c r="H3" s="28" t="e">
        <f t="shared" ref="H3:H12" si="2">G3/B3</f>
        <v>#REF!</v>
      </c>
      <c r="I3" s="12" t="e">
        <f>SUMIFS('Divadlo 2024 bodovani'!$F$4:$F$204,'Divadlo 2024 bodovani'!#REF!,"5-1. Celoroční produkční činnost",'Divadlo 2024 bodovani'!$Y$4:$Y$204,"&gt;0")</f>
        <v>#REF!</v>
      </c>
      <c r="J3" s="3" t="e">
        <f>SUMIFS('Divadlo 2024 bodovani'!$G$4:$G$204,'Divadlo 2024 bodovani'!#REF!,"5-1. Celoroční produkční činnost",'Divadlo 2024 bodovani'!$Y$4:$Y$204,"&gt;0")</f>
        <v>#REF!</v>
      </c>
      <c r="K3" s="24" t="e">
        <f>SUMIFS('Divadlo 2024 bodovani'!$Y$4:$Y$204,'Divadlo 2024 bodovani'!#REF!,"5-1. Celoroční produkční činnost",'Divadlo 2024 bodovani'!$Y$4:$Y$204,"&gt;0")</f>
        <v>#REF!</v>
      </c>
      <c r="L3" s="22" t="e">
        <f t="shared" ref="L3:L9" si="3">K3/J3</f>
        <v>#REF!</v>
      </c>
      <c r="M3" s="25" t="e">
        <f t="shared" ref="M3:M12" si="4">K3/$K$13</f>
        <v>#REF!</v>
      </c>
      <c r="N3" s="1"/>
    </row>
    <row r="4" spans="1:14" x14ac:dyDescent="0.25">
      <c r="A4" s="2" t="s">
        <v>319</v>
      </c>
      <c r="B4" s="1" t="e">
        <f>COUNTIF('Divadlo 2024 bodovani'!#REF!,'%Podíl na dotaci'!A6)</f>
        <v>#REF!</v>
      </c>
      <c r="C4" s="4" t="e">
        <f t="shared" si="0"/>
        <v>#REF!</v>
      </c>
      <c r="D4" s="3" t="e">
        <f>SUMIFS('Divadlo 2024 bodovani'!$F$4:$F$204,'Divadlo 2024 bodovani'!#REF!,'%Podíl na dotaci'!A6)</f>
        <v>#REF!</v>
      </c>
      <c r="E4" s="3" t="e">
        <f>SUMIFS('Divadlo 2024 bodovani'!$G$4:$G$204,'Divadlo 2024 bodovani'!#REF!,'%Podíl na dotaci'!A6)</f>
        <v>#REF!</v>
      </c>
      <c r="F4" s="20" t="e">
        <f t="shared" si="1"/>
        <v>#REF!</v>
      </c>
      <c r="G4" s="3" t="e">
        <f>COUNTIFS('Divadlo 2024 bodovani'!#REF!,'%Podíl na dotaci'!A6,'Divadlo 2024 bodovani'!$Y$4:$Y$204,"&gt;0")</f>
        <v>#REF!</v>
      </c>
      <c r="H4" s="28" t="e">
        <f t="shared" si="2"/>
        <v>#REF!</v>
      </c>
      <c r="I4" s="12" t="e">
        <f>SUMIFS('Divadlo 2024 bodovani'!$F$4:$F$204,'Divadlo 2024 bodovani'!#REF!,'%Podíl na dotaci'!A6,'Divadlo 2024 bodovani'!$Y$4:$Y$204,"&gt;0")</f>
        <v>#REF!</v>
      </c>
      <c r="J4" s="3" t="e">
        <f>SUMIFS('Divadlo 2024 bodovani'!$G$4:$G$204,'Divadlo 2024 bodovani'!#REF!,'%Podíl na dotaci'!A6,'Divadlo 2024 bodovani'!$Y$4:$Y$204,"&gt;0")</f>
        <v>#REF!</v>
      </c>
      <c r="K4" s="24" t="e">
        <f>SUMIFS('Divadlo 2024 bodovani'!$Y$4:$Y$204,'Divadlo 2024 bodovani'!#REF!,A4,'Divadlo 2024 bodovani'!$Y$4:$Y$204,"&gt;0")</f>
        <v>#REF!</v>
      </c>
      <c r="L4" s="22" t="e">
        <f t="shared" si="3"/>
        <v>#REF!</v>
      </c>
      <c r="M4" s="25" t="e">
        <f t="shared" si="4"/>
        <v>#REF!</v>
      </c>
      <c r="N4" s="1"/>
    </row>
    <row r="5" spans="1:14" x14ac:dyDescent="0.25">
      <c r="A5" s="2" t="s">
        <v>26</v>
      </c>
      <c r="B5" s="1" t="e">
        <f>COUNTIF('Divadlo 2024 bodovani'!#REF!,'%Podíl na dotaci'!A3)</f>
        <v>#REF!</v>
      </c>
      <c r="C5" s="4" t="e">
        <f t="shared" si="0"/>
        <v>#REF!</v>
      </c>
      <c r="D5" s="3" t="e">
        <f>SUMIFS('Divadlo 2024 bodovani'!$F$4:$F$204,'Divadlo 2024 bodovani'!#REF!,'%Podíl na dotaci'!A3)</f>
        <v>#REF!</v>
      </c>
      <c r="E5" s="3" t="e">
        <f>SUMIFS('Divadlo 2024 bodovani'!$G$4:$G$204,'Divadlo 2024 bodovani'!#REF!,'%Podíl na dotaci'!A3)</f>
        <v>#REF!</v>
      </c>
      <c r="F5" s="20" t="e">
        <f t="shared" si="1"/>
        <v>#REF!</v>
      </c>
      <c r="G5" s="3" t="e">
        <f>COUNTIFS('Divadlo 2024 bodovani'!#REF!,'%Podíl na dotaci'!A3,'Divadlo 2024 bodovani'!$Y$4:$Y$204,"&gt;0")</f>
        <v>#REF!</v>
      </c>
      <c r="H5" s="28" t="e">
        <f t="shared" si="2"/>
        <v>#REF!</v>
      </c>
      <c r="I5" s="12" t="e">
        <f>SUMIFS('Divadlo 2024 bodovani'!$F$4:$F$204,'Divadlo 2024 bodovani'!#REF!,'%Podíl na dotaci'!A3,'Divadlo 2024 bodovani'!$Y$4:$Y$204,"&gt;0")</f>
        <v>#REF!</v>
      </c>
      <c r="J5" s="3" t="e">
        <f>SUMIFS('Divadlo 2024 bodovani'!$G$4:$G$204,'Divadlo 2024 bodovani'!#REF!,'%Podíl na dotaci'!A3,'Divadlo 2024 bodovani'!$Y$4:$Y$204,"&gt;0")</f>
        <v>#REF!</v>
      </c>
      <c r="K5" s="24" t="e">
        <f>SUMIFS('Divadlo 2024 bodovani'!$Y$4:$Y$204,'Divadlo 2024 bodovani'!#REF!,A5,'Divadlo 2024 bodovani'!$Y$4:$Y$204,"&gt;0")</f>
        <v>#REF!</v>
      </c>
      <c r="L5" s="22" t="e">
        <f t="shared" si="3"/>
        <v>#REF!</v>
      </c>
      <c r="M5" s="25" t="e">
        <f t="shared" si="4"/>
        <v>#REF!</v>
      </c>
      <c r="N5" s="1"/>
    </row>
    <row r="6" spans="1:14" x14ac:dyDescent="0.25">
      <c r="A6" s="2" t="s">
        <v>665</v>
      </c>
      <c r="B6" s="1" t="e">
        <f>COUNTIF('Divadlo 2024 bodovani'!#REF!,'%Podíl na dotaci'!A10)</f>
        <v>#REF!</v>
      </c>
      <c r="C6" s="4" t="e">
        <f t="shared" si="0"/>
        <v>#REF!</v>
      </c>
      <c r="D6" s="3" t="e">
        <f>SUMIFS('Divadlo 2024 bodovani'!$F$4:$F$204,'Divadlo 2024 bodovani'!#REF!,'%Podíl na dotaci'!A10)</f>
        <v>#REF!</v>
      </c>
      <c r="E6" s="3" t="e">
        <f>SUMIFS('Divadlo 2024 bodovani'!$G$4:$G$204,'Divadlo 2024 bodovani'!#REF!,'%Podíl na dotaci'!A10)</f>
        <v>#REF!</v>
      </c>
      <c r="F6" s="20" t="e">
        <f t="shared" si="1"/>
        <v>#REF!</v>
      </c>
      <c r="G6" s="3" t="e">
        <f>COUNTIFS('Divadlo 2024 bodovani'!#REF!,'%Podíl na dotaci'!A10,'Divadlo 2024 bodovani'!$Y$4:$Y$204,"&gt;0")</f>
        <v>#REF!</v>
      </c>
      <c r="H6" s="28" t="e">
        <f t="shared" si="2"/>
        <v>#REF!</v>
      </c>
      <c r="I6" s="12" t="e">
        <f>SUMIFS('Divadlo 2024 bodovani'!$F$4:$F$204,'Divadlo 2024 bodovani'!#REF!,'%Podíl na dotaci'!A10,'Divadlo 2024 bodovani'!$Y$4:$Y$204,"&gt;0")</f>
        <v>#REF!</v>
      </c>
      <c r="J6" s="3" t="e">
        <f>SUMIFS('Divadlo 2024 bodovani'!$G$4:$G$204,'Divadlo 2024 bodovani'!#REF!,'%Podíl na dotaci'!A10,'Divadlo 2024 bodovani'!$Y$4:$Y$204,"&gt;0")</f>
        <v>#REF!</v>
      </c>
      <c r="K6" s="24" t="e">
        <f>SUMIFS('Divadlo 2024 bodovani'!$Y$4:$Y$204,'Divadlo 2024 bodovani'!#REF!,A6,'Divadlo 2024 bodovani'!$Y$4:$Y$204,"&gt;0")</f>
        <v>#REF!</v>
      </c>
      <c r="L6" s="22" t="e">
        <f t="shared" si="3"/>
        <v>#REF!</v>
      </c>
      <c r="M6" s="25" t="e">
        <f t="shared" si="4"/>
        <v>#REF!</v>
      </c>
      <c r="N6" s="1"/>
    </row>
    <row r="7" spans="1:14" x14ac:dyDescent="0.25">
      <c r="A7" s="2" t="s">
        <v>693</v>
      </c>
      <c r="B7" s="1" t="e">
        <f>COUNTIF('Divadlo 2024 bodovani'!#REF!,'%Podíl na dotaci'!A12)</f>
        <v>#REF!</v>
      </c>
      <c r="C7" s="4" t="e">
        <f t="shared" si="0"/>
        <v>#REF!</v>
      </c>
      <c r="D7" s="3" t="e">
        <f>SUMIFS('Divadlo 2024 bodovani'!$F$4:$F$204,'Divadlo 2024 bodovani'!#REF!,'%Podíl na dotaci'!A12)</f>
        <v>#REF!</v>
      </c>
      <c r="E7" s="3" t="e">
        <f>SUMIFS('Divadlo 2024 bodovani'!$G$4:$G$204,'Divadlo 2024 bodovani'!#REF!,'%Podíl na dotaci'!A12)</f>
        <v>#REF!</v>
      </c>
      <c r="F7" s="20" t="e">
        <f t="shared" si="1"/>
        <v>#REF!</v>
      </c>
      <c r="G7" s="3" t="e">
        <f>COUNTIFS('Divadlo 2024 bodovani'!#REF!,'%Podíl na dotaci'!A12,'Divadlo 2024 bodovani'!$Y$4:$Y$208,"&gt;0")</f>
        <v>#REF!</v>
      </c>
      <c r="H7" s="28" t="e">
        <f t="shared" si="2"/>
        <v>#REF!</v>
      </c>
      <c r="I7" s="12" t="e">
        <f>SUMIFS('Divadlo 2024 bodovani'!$F$4:$F$204,'Divadlo 2024 bodovani'!#REF!,'%Podíl na dotaci'!A12,'Divadlo 2024 bodovani'!$Y$4:$Y$204,"&gt;0")</f>
        <v>#REF!</v>
      </c>
      <c r="J7" s="3" t="e">
        <f>SUMIFS('Divadlo 2024 bodovani'!$G$4:$G$204,'Divadlo 2024 bodovani'!#REF!,'%Podíl na dotaci'!A12,'Divadlo 2024 bodovani'!$Y$4:$Y$204,"&gt;0")</f>
        <v>#REF!</v>
      </c>
      <c r="K7" s="24" t="e">
        <f>SUMIFS('Divadlo 2024 bodovani'!$Y$4:$Y$204,'Divadlo 2024 bodovani'!#REF!,A7,'Divadlo 2024 bodovani'!$Y$4:$Y$204,"&gt;0")</f>
        <v>#REF!</v>
      </c>
      <c r="L7" s="22" t="e">
        <f t="shared" si="3"/>
        <v>#REF!</v>
      </c>
      <c r="M7" s="25" t="e">
        <f t="shared" si="4"/>
        <v>#REF!</v>
      </c>
      <c r="N7" s="1"/>
    </row>
    <row r="8" spans="1:14" x14ac:dyDescent="0.25">
      <c r="A8" s="2" t="s">
        <v>761</v>
      </c>
      <c r="B8" s="1" t="e">
        <f>COUNTIF('Divadlo 2024 bodovani'!#REF!,"5-2. Celoroční produkční činnost")</f>
        <v>#REF!</v>
      </c>
      <c r="C8" s="4" t="e">
        <f t="shared" si="0"/>
        <v>#REF!</v>
      </c>
      <c r="D8" s="3" t="e">
        <f>SUMIFS('Divadlo 2024 bodovani'!$F$4:$F$204,'Divadlo 2024 bodovani'!#REF!,"5-2. Celoroční produkční činnost")</f>
        <v>#REF!</v>
      </c>
      <c r="E8" s="3" t="e">
        <f>SUMIFS('Divadlo 2024 bodovani'!$G$4:$G$204,'Divadlo 2024 bodovani'!#REF!,"5-2. Celoroční produkční činnost")</f>
        <v>#REF!</v>
      </c>
      <c r="F8" s="20" t="e">
        <f t="shared" si="1"/>
        <v>#REF!</v>
      </c>
      <c r="G8" s="3" t="e">
        <f>COUNTIFS('Divadlo 2024 bodovani'!#REF!,"5-2. Celoroční produkční činnost",'Divadlo 2024 bodovani'!$Y$4:$Y$204,"&gt;0")</f>
        <v>#REF!</v>
      </c>
      <c r="H8" s="28" t="e">
        <f t="shared" si="2"/>
        <v>#REF!</v>
      </c>
      <c r="I8" s="12" t="e">
        <f>SUMIFS('Divadlo 2024 bodovani'!$F$4:$F$204,'Divadlo 2024 bodovani'!#REF!,"5-2. Celoroční produkční činnost",'Divadlo 2024 bodovani'!$Y$4:$Y$204,"&gt;0")</f>
        <v>#REF!</v>
      </c>
      <c r="J8" s="3" t="e">
        <f>SUMIFS('Divadlo 2024 bodovani'!$G$4:$G$204,'Divadlo 2024 bodovani'!#REF!,"5-2. Celoroční produkční činnost",'Divadlo 2024 bodovani'!$Y$4:$Y$204,"&gt;0")</f>
        <v>#REF!</v>
      </c>
      <c r="K8" s="24" t="e">
        <f>SUMIFS('Divadlo 2024 bodovani'!$Y$4:$Y$204,'Divadlo 2024 bodovani'!#REF!,"5-2. Celoroční produkční činnost",'Divadlo 2024 bodovani'!$Y$4:$Y$204,"&gt;0")</f>
        <v>#REF!</v>
      </c>
      <c r="L8" s="22" t="e">
        <f t="shared" si="3"/>
        <v>#REF!</v>
      </c>
      <c r="M8" s="25" t="e">
        <f t="shared" si="4"/>
        <v>#REF!</v>
      </c>
      <c r="N8" s="1"/>
    </row>
    <row r="9" spans="1:14" x14ac:dyDescent="0.25">
      <c r="A9" s="2" t="s">
        <v>177</v>
      </c>
      <c r="B9" s="1" t="e">
        <f>COUNTIF('Divadlo 2024 bodovani'!#REF!,'%Podíl na dotaci'!A4)</f>
        <v>#REF!</v>
      </c>
      <c r="C9" s="4" t="e">
        <f t="shared" si="0"/>
        <v>#REF!</v>
      </c>
      <c r="D9" s="3" t="e">
        <f>SUMIFS('Divadlo 2024 bodovani'!$F$4:$F$204,'Divadlo 2024 bodovani'!#REF!,'%Podíl na dotaci'!A4)</f>
        <v>#REF!</v>
      </c>
      <c r="E9" s="3" t="e">
        <f>SUMIFS('Divadlo 2024 bodovani'!$G$4:$G$204,'Divadlo 2024 bodovani'!#REF!,'%Podíl na dotaci'!A4)</f>
        <v>#REF!</v>
      </c>
      <c r="F9" s="20" t="e">
        <f t="shared" si="1"/>
        <v>#REF!</v>
      </c>
      <c r="G9" s="3" t="e">
        <f>COUNTIFS('Divadlo 2024 bodovani'!#REF!,'%Podíl na dotaci'!A4,'Divadlo 2024 bodovani'!$Y$4:$Y$204,"&gt;0")</f>
        <v>#REF!</v>
      </c>
      <c r="H9" s="28" t="e">
        <f t="shared" si="2"/>
        <v>#REF!</v>
      </c>
      <c r="I9" s="12" t="e">
        <f>SUMIFS('Divadlo 2024 bodovani'!$F$4:$F$204,'Divadlo 2024 bodovani'!#REF!,'%Podíl na dotaci'!A4,'Divadlo 2024 bodovani'!$Y$4:$Y$204,"&gt;0")</f>
        <v>#REF!</v>
      </c>
      <c r="J9" s="3" t="e">
        <f>SUMIFS('Divadlo 2024 bodovani'!$G$4:$G$204,'Divadlo 2024 bodovani'!#REF!,'%Podíl na dotaci'!A4,'Divadlo 2024 bodovani'!$Y$4:$Y$204,"&gt;0")</f>
        <v>#REF!</v>
      </c>
      <c r="K9" s="24" t="e">
        <f>SUMIFS('Divadlo 2024 bodovani'!$Y$4:$Y$204,'Divadlo 2024 bodovani'!#REF!,A9,'Divadlo 2024 bodovani'!$Y$4:$Y$204,"&gt;0")</f>
        <v>#REF!</v>
      </c>
      <c r="L9" s="22" t="e">
        <f t="shared" si="3"/>
        <v>#REF!</v>
      </c>
      <c r="M9" s="25" t="e">
        <f t="shared" si="4"/>
        <v>#REF!</v>
      </c>
      <c r="N9" s="1"/>
    </row>
    <row r="10" spans="1:14" x14ac:dyDescent="0.25">
      <c r="A10" s="2" t="s">
        <v>292</v>
      </c>
      <c r="B10" s="1" t="e">
        <f>COUNTIF('Divadlo 2024 bodovani'!#REF!,'%Podíl na dotaci'!A5)</f>
        <v>#REF!</v>
      </c>
      <c r="C10" s="4" t="e">
        <f t="shared" si="0"/>
        <v>#REF!</v>
      </c>
      <c r="D10" s="3" t="e">
        <f>SUMIFS('Divadlo 2024 bodovani'!$F$4:$F$204,'Divadlo 2024 bodovani'!#REF!,'%Podíl na dotaci'!A5)</f>
        <v>#REF!</v>
      </c>
      <c r="E10" s="3" t="e">
        <f>SUMIFS('Divadlo 2024 bodovani'!$G$4:$G$204,'Divadlo 2024 bodovani'!#REF!,'%Podíl na dotaci'!A5)</f>
        <v>#REF!</v>
      </c>
      <c r="F10" s="20" t="e">
        <f t="shared" si="1"/>
        <v>#REF!</v>
      </c>
      <c r="G10" s="3" t="e">
        <f>COUNTIFS('Divadlo 2024 bodovani'!#REF!,'%Podíl na dotaci'!A5,'Divadlo 2024 bodovani'!$Y$4:$Y$204,"&gt;0")</f>
        <v>#REF!</v>
      </c>
      <c r="H10" s="28" t="e">
        <f t="shared" si="2"/>
        <v>#REF!</v>
      </c>
      <c r="I10" s="12" t="e">
        <f>SUMIFS('Divadlo 2024 bodovani'!$F$4:$F$204,'Divadlo 2024 bodovani'!#REF!,'%Podíl na dotaci'!A5,'Divadlo 2024 bodovani'!$Y$4:$Y$204,"&gt;0")</f>
        <v>#REF!</v>
      </c>
      <c r="J10" s="3" t="e">
        <f>SUMIFS('Divadlo 2024 bodovani'!$G$4:$G$204,'Divadlo 2024 bodovani'!#REF!,'%Podíl na dotaci'!A5,'Divadlo 2024 bodovani'!$Y$4:$Y$204,"&gt;0")</f>
        <v>#REF!</v>
      </c>
      <c r="K10" s="24" t="e">
        <f>SUMIFS('Divadlo 2024 bodovani'!$Y$4:$Y$204,'Divadlo 2024 bodovani'!#REF!,A10,'Divadlo 2024 bodovani'!$Y$4:$Y$204,"&gt;0")</f>
        <v>#REF!</v>
      </c>
      <c r="L10" s="22">
        <v>0</v>
      </c>
      <c r="M10" s="25" t="e">
        <f t="shared" si="4"/>
        <v>#REF!</v>
      </c>
      <c r="N10" s="1"/>
    </row>
    <row r="11" spans="1:14" x14ac:dyDescent="0.25">
      <c r="A11" s="2" t="s">
        <v>656</v>
      </c>
      <c r="B11" s="1" t="e">
        <f>COUNTIF('Divadlo 2024 bodovani'!#REF!,'%Podíl na dotaci'!A9)</f>
        <v>#REF!</v>
      </c>
      <c r="C11" s="4" t="e">
        <f t="shared" si="0"/>
        <v>#REF!</v>
      </c>
      <c r="D11" s="3" t="e">
        <f>SUMIFS('Divadlo 2024 bodovani'!$F$4:$F$204,'Divadlo 2024 bodovani'!#REF!,'%Podíl na dotaci'!A9)</f>
        <v>#REF!</v>
      </c>
      <c r="E11" s="3" t="e">
        <f>SUMIFS('Divadlo 2024 bodovani'!$G$4:$G$204,'Divadlo 2024 bodovani'!#REF!,'%Podíl na dotaci'!A9)</f>
        <v>#REF!</v>
      </c>
      <c r="F11" s="20" t="e">
        <f t="shared" si="1"/>
        <v>#REF!</v>
      </c>
      <c r="G11" s="3" t="e">
        <f>COUNTIFS('Divadlo 2024 bodovani'!#REF!,'%Podíl na dotaci'!A9,'Divadlo 2024 bodovani'!$Y$4:$Y$204,"&gt;0")</f>
        <v>#REF!</v>
      </c>
      <c r="H11" s="28" t="e">
        <f t="shared" si="2"/>
        <v>#REF!</v>
      </c>
      <c r="I11" s="12" t="e">
        <f>SUMIFS('Divadlo 2024 bodovani'!$F$4:$F$204,'Divadlo 2024 bodovani'!#REF!,'%Podíl na dotaci'!A9,'Divadlo 2024 bodovani'!$Y$4:$Y$204,"&gt;0")</f>
        <v>#REF!</v>
      </c>
      <c r="J11" s="3" t="e">
        <f>SUMIFS('Divadlo 2024 bodovani'!$G$4:$G$204,'Divadlo 2024 bodovani'!#REF!,'%Podíl na dotaci'!A9,'Divadlo 2024 bodovani'!$Y$4:$Y$204,"&gt;0")</f>
        <v>#REF!</v>
      </c>
      <c r="K11" s="24" t="e">
        <f>SUMIFS('Divadlo 2024 bodovani'!$Y$4:$Y$204,'Divadlo 2024 bodovani'!#REF!,A11,'Divadlo 2024 bodovani'!$Y$4:$Y$204,"&gt;0")</f>
        <v>#REF!</v>
      </c>
      <c r="L11" s="22">
        <v>0</v>
      </c>
      <c r="M11" s="25" t="e">
        <f t="shared" si="4"/>
        <v>#REF!</v>
      </c>
      <c r="N11" s="1"/>
    </row>
    <row r="12" spans="1:14" x14ac:dyDescent="0.25">
      <c r="A12" s="2" t="s">
        <v>690</v>
      </c>
      <c r="B12" s="1" t="e">
        <f>COUNTIF('Divadlo 2024 bodovani'!#REF!,'%Podíl na dotaci'!A11)</f>
        <v>#REF!</v>
      </c>
      <c r="C12" s="4" t="e">
        <f t="shared" si="0"/>
        <v>#REF!</v>
      </c>
      <c r="D12" s="3" t="e">
        <f>SUMIFS('Divadlo 2024 bodovani'!$F$4:$F$204,'Divadlo 2024 bodovani'!#REF!,'%Podíl na dotaci'!A11)</f>
        <v>#REF!</v>
      </c>
      <c r="E12" s="3" t="e">
        <f>SUMIFS('Divadlo 2024 bodovani'!$G$4:$G$204,'Divadlo 2024 bodovani'!#REF!,'%Podíl na dotaci'!A11)</f>
        <v>#REF!</v>
      </c>
      <c r="F12" s="20" t="e">
        <f t="shared" si="1"/>
        <v>#REF!</v>
      </c>
      <c r="G12" s="3" t="e">
        <f>COUNTIFS('Divadlo 2024 bodovani'!#REF!,'%Podíl na dotaci'!A11,'Divadlo 2024 bodovani'!$Y$4:$Y$204,"&gt;0")</f>
        <v>#REF!</v>
      </c>
      <c r="H12" s="28" t="e">
        <f t="shared" si="2"/>
        <v>#REF!</v>
      </c>
      <c r="I12" s="12" t="e">
        <f>SUMIFS('Divadlo 2024 bodovani'!$F$4:$F$204,'Divadlo 2024 bodovani'!#REF!,'%Podíl na dotaci'!A11,'Divadlo 2024 bodovani'!$Y$4:$Y$204,"&gt;0")</f>
        <v>#REF!</v>
      </c>
      <c r="J12" s="3" t="e">
        <f>SUMIFS('Divadlo 2024 bodovani'!$G$4:$G$204,'Divadlo 2024 bodovani'!#REF!,'%Podíl na dotaci'!A11,'Divadlo 2024 bodovani'!$Y$4:$Y$204,"&gt;0")</f>
        <v>#REF!</v>
      </c>
      <c r="K12" s="24" t="e">
        <f>SUMIFS('Divadlo 2024 bodovani'!$Y$4:$Y$204,'Divadlo 2024 bodovani'!#REF!,A12,'Divadlo 2024 bodovani'!$Y$4:$Y$204,"&gt;0")</f>
        <v>#REF!</v>
      </c>
      <c r="L12" s="22">
        <v>0</v>
      </c>
      <c r="M12" s="25" t="e">
        <f t="shared" si="4"/>
        <v>#REF!</v>
      </c>
      <c r="N12" s="1"/>
    </row>
    <row r="13" spans="1:14" x14ac:dyDescent="0.25">
      <c r="A13" s="1"/>
      <c r="B13" s="7" t="e">
        <f>SUM(B3:B12)</f>
        <v>#REF!</v>
      </c>
      <c r="D13" s="5" t="e">
        <f>SUM(D3:D12)</f>
        <v>#REF!</v>
      </c>
      <c r="E13" s="5" t="e">
        <f t="shared" ref="E13:K13" si="5">SUM(E3:E12)</f>
        <v>#REF!</v>
      </c>
      <c r="F13" s="19"/>
      <c r="G13" s="6" t="e">
        <f t="shared" si="5"/>
        <v>#REF!</v>
      </c>
      <c r="H13" s="6" t="e">
        <f t="shared" si="5"/>
        <v>#REF!</v>
      </c>
      <c r="I13" s="6" t="e">
        <f t="shared" si="5"/>
        <v>#REF!</v>
      </c>
      <c r="J13" s="6" t="e">
        <f t="shared" si="5"/>
        <v>#REF!</v>
      </c>
      <c r="K13" s="6" t="e">
        <f t="shared" si="5"/>
        <v>#REF!</v>
      </c>
    </row>
    <row r="14" spans="1:14" x14ac:dyDescent="0.25">
      <c r="H14" s="13" t="e">
        <f>G13/B13</f>
        <v>#REF!</v>
      </c>
      <c r="K14" s="23" t="e">
        <f>K13/88000000</f>
        <v>#REF!</v>
      </c>
    </row>
    <row r="15" spans="1:14" x14ac:dyDescent="0.25">
      <c r="A15" s="1" t="s">
        <v>757</v>
      </c>
      <c r="B15" s="1" t="e">
        <f>SUM(B7:B8)</f>
        <v>#REF!</v>
      </c>
      <c r="C15" s="29" t="e">
        <f>B15/B13</f>
        <v>#REF!</v>
      </c>
      <c r="D15" s="30" t="e">
        <f>SUM(D7:D8)</f>
        <v>#REF!</v>
      </c>
      <c r="E15" s="30" t="e">
        <f>SUM(E7:E8)</f>
        <v>#REF!</v>
      </c>
      <c r="F15" s="31" t="e">
        <f>E15/E13</f>
        <v>#REF!</v>
      </c>
      <c r="G15" s="30" t="e">
        <f>SUM(G7:G8)</f>
        <v>#REF!</v>
      </c>
      <c r="H15" s="15" t="e">
        <f>G15/B15</f>
        <v>#REF!</v>
      </c>
      <c r="I15" s="30" t="e">
        <f>SUM(I7:I8)</f>
        <v>#REF!</v>
      </c>
      <c r="J15" s="30" t="e">
        <f>SUM(J7:J8)</f>
        <v>#REF!</v>
      </c>
      <c r="K15" s="33" t="e">
        <f>SUM(K7:K8)</f>
        <v>#REF!</v>
      </c>
      <c r="L15" s="22" t="e">
        <f>K15/J15</f>
        <v>#REF!</v>
      </c>
      <c r="M15" s="29" t="e">
        <f>K15/K13</f>
        <v>#REF!</v>
      </c>
      <c r="N15" s="1"/>
    </row>
    <row r="16" spans="1:14" x14ac:dyDescent="0.25">
      <c r="A16" s="16" t="s">
        <v>758</v>
      </c>
      <c r="B16" s="16">
        <v>4</v>
      </c>
      <c r="K16" s="32"/>
    </row>
    <row r="17" spans="1:12" x14ac:dyDescent="0.25">
      <c r="A17" s="1" t="s">
        <v>759</v>
      </c>
      <c r="B17" s="1">
        <v>2</v>
      </c>
    </row>
    <row r="20" spans="1:12" x14ac:dyDescent="0.25">
      <c r="I20" s="26"/>
      <c r="J20" s="26"/>
      <c r="K20" s="27"/>
      <c r="L20" s="23"/>
    </row>
  </sheetData>
  <sortState ref="A3:N12">
    <sortCondition descending="1" ref="M3:M12"/>
  </sortState>
  <pageMargins left="0.7" right="0.7" top="0.78740157499999996" bottom="0.78740157499999996" header="0.3" footer="0.3"/>
  <pageSetup paperSize="9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5EA49-F5D6-4F91-9FD4-872E6838EB3D}">
  <dimension ref="A1:O20"/>
  <sheetViews>
    <sheetView topLeftCell="A18" workbookViewId="0">
      <selection activeCell="H19" sqref="H19"/>
    </sheetView>
  </sheetViews>
  <sheetFormatPr defaultRowHeight="15" x14ac:dyDescent="0.25"/>
  <cols>
    <col min="1" max="1" width="42" customWidth="1"/>
    <col min="2" max="2" width="11.85546875" bestFit="1" customWidth="1"/>
    <col min="3" max="3" width="8.140625" customWidth="1"/>
    <col min="4" max="4" width="10.28515625" customWidth="1"/>
    <col min="5" max="5" width="17.140625" customWidth="1"/>
    <col min="6" max="6" width="16" customWidth="1"/>
    <col min="7" max="7" width="10.5703125" customWidth="1"/>
    <col min="8" max="8" width="13.5703125" customWidth="1"/>
    <col min="9" max="9" width="13.140625" customWidth="1"/>
    <col min="10" max="10" width="20.85546875" customWidth="1"/>
    <col min="11" max="11" width="15.85546875" customWidth="1"/>
    <col min="12" max="12" width="13" style="10" customWidth="1"/>
    <col min="13" max="13" width="19.5703125" style="10" bestFit="1" customWidth="1"/>
    <col min="14" max="14" width="17.42578125" customWidth="1"/>
    <col min="15" max="15" width="22.7109375" customWidth="1"/>
  </cols>
  <sheetData>
    <row r="1" spans="1:15" x14ac:dyDescent="0.25">
      <c r="C1" t="s">
        <v>743</v>
      </c>
      <c r="H1" t="s">
        <v>744</v>
      </c>
      <c r="M1" s="10" t="s">
        <v>745</v>
      </c>
    </row>
    <row r="2" spans="1:15" ht="27" customHeight="1" x14ac:dyDescent="0.25">
      <c r="A2" s="8" t="s">
        <v>0</v>
      </c>
      <c r="B2" s="35" t="s">
        <v>750</v>
      </c>
      <c r="C2" s="11" t="s">
        <v>746</v>
      </c>
      <c r="D2" s="8" t="s">
        <v>747</v>
      </c>
      <c r="E2" s="11" t="s">
        <v>748</v>
      </c>
      <c r="F2" s="11" t="s">
        <v>749</v>
      </c>
      <c r="G2" s="11" t="s">
        <v>750</v>
      </c>
      <c r="H2" s="11" t="s">
        <v>746</v>
      </c>
      <c r="I2" s="11" t="s">
        <v>751</v>
      </c>
      <c r="J2" s="11" t="s">
        <v>748</v>
      </c>
      <c r="K2" s="11" t="s">
        <v>752</v>
      </c>
      <c r="L2" s="11" t="s">
        <v>753</v>
      </c>
      <c r="M2" s="8" t="s">
        <v>754</v>
      </c>
      <c r="N2" s="11" t="s">
        <v>755</v>
      </c>
      <c r="O2" s="21" t="s">
        <v>756</v>
      </c>
    </row>
    <row r="3" spans="1:15" x14ac:dyDescent="0.25">
      <c r="A3" s="2" t="s">
        <v>760</v>
      </c>
      <c r="B3" s="36">
        <v>0.35012475735503729</v>
      </c>
      <c r="C3" s="1" t="e">
        <f>COUNTIF('Divadlo 2024 bodovani'!#REF!,'%Podíl na požadavcích'!A3)</f>
        <v>#REF!</v>
      </c>
      <c r="D3" s="4" t="e">
        <f t="shared" ref="D3:D12" si="0">C3/$C$13</f>
        <v>#REF!</v>
      </c>
      <c r="E3" s="3" t="e">
        <f>SUMIFS('Divadlo 2024 bodovani'!$F$4:$F$204,'Divadlo 2024 bodovani'!#REF!,'%Podíl na požadavcích'!A3)</f>
        <v>#REF!</v>
      </c>
      <c r="F3" s="3" t="e">
        <f>SUMIFS('Divadlo 2024 bodovani'!$G$4:$G$204,'Divadlo 2024 bodovani'!#REF!,'%Podíl na požadavcích'!A3)</f>
        <v>#REF!</v>
      </c>
      <c r="G3" s="20" t="e">
        <f t="shared" ref="G3:G12" si="1">F3/$F$13</f>
        <v>#REF!</v>
      </c>
      <c r="H3" s="3" t="e">
        <f>COUNTIFS('Divadlo 2024 bodovani'!#REF!,'%Podíl na požadavcích'!A3,'Divadlo 2024 bodovani'!$Y$4:$Y$204,"&gt;0")</f>
        <v>#REF!</v>
      </c>
      <c r="I3" s="28" t="e">
        <f t="shared" ref="I3:I12" si="2">H3/C3</f>
        <v>#REF!</v>
      </c>
      <c r="J3" s="12" t="e">
        <f>SUMIFS('Divadlo 2024 bodovani'!$F$4:$F$204,'Divadlo 2024 bodovani'!#REF!,'%Podíl na požadavcích'!A3,'Divadlo 2024 bodovani'!$Y$4:$Y$204,"&gt;0")</f>
        <v>#REF!</v>
      </c>
      <c r="K3" s="3" t="e">
        <f>SUMIFS('Divadlo 2024 bodovani'!$G$4:$G$204,'Divadlo 2024 bodovani'!#REF!,'%Podíl na požadavcích'!A3,'Divadlo 2024 bodovani'!$Y$4:$Y$204,"&gt;0")</f>
        <v>#REF!</v>
      </c>
      <c r="L3" s="24" t="e">
        <f>SUMIFS('Divadlo 2024 bodovani'!$Y$4:$Y$204,'Divadlo 2024 bodovani'!#REF!,A3,'Divadlo 2024 bodovani'!$Y$4:$Y$204,"&gt;0")</f>
        <v>#REF!</v>
      </c>
      <c r="M3" s="22" t="e">
        <f>L3/K3</f>
        <v>#REF!</v>
      </c>
      <c r="N3" s="25" t="e">
        <f t="shared" ref="N3:N12" si="3">L3/$L$13</f>
        <v>#REF!</v>
      </c>
      <c r="O3" s="1"/>
    </row>
    <row r="4" spans="1:15" x14ac:dyDescent="0.25">
      <c r="A4" s="2" t="s">
        <v>319</v>
      </c>
      <c r="B4" s="36">
        <v>0.33258734888086172</v>
      </c>
      <c r="C4" s="1" t="e">
        <f>COUNTIF('Divadlo 2024 bodovani'!#REF!,'%Podíl na požadavcích'!A4)</f>
        <v>#REF!</v>
      </c>
      <c r="D4" s="4" t="e">
        <f t="shared" si="0"/>
        <v>#REF!</v>
      </c>
      <c r="E4" s="3" t="e">
        <f>SUMIFS('Divadlo 2024 bodovani'!$F$4:$F$204,'Divadlo 2024 bodovani'!#REF!,'%Podíl na požadavcích'!A4)</f>
        <v>#REF!</v>
      </c>
      <c r="F4" s="3" t="e">
        <f>SUMIFS('Divadlo 2024 bodovani'!$G$4:$G$204,'Divadlo 2024 bodovani'!#REF!,'%Podíl na požadavcích'!A4)</f>
        <v>#REF!</v>
      </c>
      <c r="G4" s="20" t="e">
        <f t="shared" si="1"/>
        <v>#REF!</v>
      </c>
      <c r="H4" s="3" t="e">
        <f>COUNTIFS('Divadlo 2024 bodovani'!#REF!,'%Podíl na požadavcích'!A4,'Divadlo 2024 bodovani'!$Y$4:$Y$204,"&gt;0")</f>
        <v>#REF!</v>
      </c>
      <c r="I4" s="28" t="e">
        <f t="shared" si="2"/>
        <v>#REF!</v>
      </c>
      <c r="J4" s="12" t="e">
        <f>SUMIFS('Divadlo 2024 bodovani'!$F$4:$F$204,'Divadlo 2024 bodovani'!#REF!,'%Podíl na požadavcích'!A4,'Divadlo 2024 bodovani'!$Y$4:$Y$204,"&gt;0")</f>
        <v>#REF!</v>
      </c>
      <c r="K4" s="3" t="e">
        <f>SUMIFS('Divadlo 2024 bodovani'!$G$4:$G$204,'Divadlo 2024 bodovani'!#REF!,'%Podíl na požadavcích'!A4,'Divadlo 2024 bodovani'!$Y$4:$Y$204,"&gt;0")</f>
        <v>#REF!</v>
      </c>
      <c r="L4" s="24" t="e">
        <f>SUMIFS('Divadlo 2024 bodovani'!$Y$4:$Y$204,'Divadlo 2024 bodovani'!#REF!,A4,'Divadlo 2024 bodovani'!$Y$4:$Y$204,"&gt;0")</f>
        <v>#REF!</v>
      </c>
      <c r="M4" s="22" t="e">
        <f>L4/K4</f>
        <v>#REF!</v>
      </c>
      <c r="N4" s="25" t="e">
        <f t="shared" si="3"/>
        <v>#REF!</v>
      </c>
      <c r="O4" s="1"/>
    </row>
    <row r="5" spans="1:15" x14ac:dyDescent="0.25">
      <c r="A5" s="2" t="s">
        <v>26</v>
      </c>
      <c r="B5" s="36">
        <v>0.12756139223027776</v>
      </c>
      <c r="C5" s="1" t="e">
        <f>COUNTIF('Divadlo 2024 bodovani'!#REF!,'%Podíl na požadavcích'!A5)</f>
        <v>#REF!</v>
      </c>
      <c r="D5" s="4" t="e">
        <f t="shared" si="0"/>
        <v>#REF!</v>
      </c>
      <c r="E5" s="3" t="e">
        <f>SUMIFS('Divadlo 2024 bodovani'!$F$4:$F$204,'Divadlo 2024 bodovani'!#REF!,'%Podíl na požadavcích'!A5)</f>
        <v>#REF!</v>
      </c>
      <c r="F5" s="3" t="e">
        <f>SUMIFS('Divadlo 2024 bodovani'!$G$4:$G$204,'Divadlo 2024 bodovani'!#REF!,'%Podíl na požadavcích'!A5)</f>
        <v>#REF!</v>
      </c>
      <c r="G5" s="20" t="e">
        <f t="shared" si="1"/>
        <v>#REF!</v>
      </c>
      <c r="H5" s="3" t="e">
        <f>COUNTIFS('Divadlo 2024 bodovani'!#REF!,'%Podíl na požadavcích'!A5,'Divadlo 2024 bodovani'!$Y$4:$Y$204,"&gt;0")</f>
        <v>#REF!</v>
      </c>
      <c r="I5" s="28" t="e">
        <f t="shared" si="2"/>
        <v>#REF!</v>
      </c>
      <c r="J5" s="12" t="e">
        <f>SUMIFS('Divadlo 2024 bodovani'!$F$4:$F$204,'Divadlo 2024 bodovani'!#REF!,'%Podíl na požadavcích'!A5,'Divadlo 2024 bodovani'!$Y$4:$Y$204,"&gt;0")</f>
        <v>#REF!</v>
      </c>
      <c r="K5" s="3" t="e">
        <f>SUMIFS('Divadlo 2024 bodovani'!$G$4:$G$204,'Divadlo 2024 bodovani'!#REF!,'%Podíl na požadavcích'!A5,'Divadlo 2024 bodovani'!$Y$4:$Y$204,"&gt;0")</f>
        <v>#REF!</v>
      </c>
      <c r="L5" s="24" t="e">
        <f>SUMIFS('Divadlo 2024 bodovani'!$Y$4:$Y$204,'Divadlo 2024 bodovani'!#REF!,A5,'Divadlo 2024 bodovani'!$Y$4:$Y$204,"&gt;0")</f>
        <v>#REF!</v>
      </c>
      <c r="M5" s="22">
        <v>0</v>
      </c>
      <c r="N5" s="25" t="e">
        <f t="shared" si="3"/>
        <v>#REF!</v>
      </c>
      <c r="O5" s="1"/>
    </row>
    <row r="6" spans="1:15" x14ac:dyDescent="0.25">
      <c r="A6" s="2" t="s">
        <v>665</v>
      </c>
      <c r="B6" s="36">
        <v>6.1961179058747394E-2</v>
      </c>
      <c r="C6" s="1" t="e">
        <f>COUNTIF('Divadlo 2024 bodovani'!#REF!,'%Podíl na požadavcích'!A6)</f>
        <v>#REF!</v>
      </c>
      <c r="D6" s="4" t="e">
        <f t="shared" si="0"/>
        <v>#REF!</v>
      </c>
      <c r="E6" s="3" t="e">
        <f>SUMIFS('Divadlo 2024 bodovani'!$F$4:$F$204,'Divadlo 2024 bodovani'!#REF!,'%Podíl na požadavcích'!A6)</f>
        <v>#REF!</v>
      </c>
      <c r="F6" s="3" t="e">
        <f>SUMIFS('Divadlo 2024 bodovani'!$G$4:$G$204,'Divadlo 2024 bodovani'!#REF!,'%Podíl na požadavcích'!A6)</f>
        <v>#REF!</v>
      </c>
      <c r="G6" s="20" t="e">
        <f t="shared" si="1"/>
        <v>#REF!</v>
      </c>
      <c r="H6" s="3" t="e">
        <f>COUNTIFS('Divadlo 2024 bodovani'!#REF!,'%Podíl na požadavcích'!A6,'Divadlo 2024 bodovani'!$Y$4:$Y$204,"&gt;0")</f>
        <v>#REF!</v>
      </c>
      <c r="I6" s="28" t="e">
        <f t="shared" si="2"/>
        <v>#REF!</v>
      </c>
      <c r="J6" s="12" t="e">
        <f>SUMIFS('Divadlo 2024 bodovani'!$F$4:$F$204,'Divadlo 2024 bodovani'!#REF!,'%Podíl na požadavcích'!A6,'Divadlo 2024 bodovani'!$Y$4:$Y$204,"&gt;0")</f>
        <v>#REF!</v>
      </c>
      <c r="K6" s="3" t="e">
        <f>SUMIFS('Divadlo 2024 bodovani'!$G$4:$G$204,'Divadlo 2024 bodovani'!#REF!,'%Podíl na požadavcích'!A6,'Divadlo 2024 bodovani'!$Y$4:$Y$204,"&gt;0")</f>
        <v>#REF!</v>
      </c>
      <c r="L6" s="24" t="e">
        <f>SUMIFS('Divadlo 2024 bodovani'!$Y$4:$Y$204,'Divadlo 2024 bodovani'!#REF!,A6,'Divadlo 2024 bodovani'!$Y$4:$Y$204,"&gt;0")</f>
        <v>#REF!</v>
      </c>
      <c r="M6" s="22" t="e">
        <f>L6/K6</f>
        <v>#REF!</v>
      </c>
      <c r="N6" s="25" t="e">
        <f t="shared" si="3"/>
        <v>#REF!</v>
      </c>
      <c r="O6" s="1"/>
    </row>
    <row r="7" spans="1:15" x14ac:dyDescent="0.25">
      <c r="A7" s="2" t="s">
        <v>177</v>
      </c>
      <c r="B7" s="36">
        <v>6.0998601465862806E-2</v>
      </c>
      <c r="C7" s="1" t="e">
        <f>COUNTIF('Divadlo 2024 bodovani'!#REF!,#REF!)</f>
        <v>#REF!</v>
      </c>
      <c r="D7" s="4" t="e">
        <f t="shared" si="0"/>
        <v>#REF!</v>
      </c>
      <c r="E7" s="3" t="e">
        <f>SUMIFS('Divadlo 2024 bodovani'!$F$4:$F$204,'Divadlo 2024 bodovani'!#REF!,"5-1. Celoroční produkční činnost")</f>
        <v>#REF!</v>
      </c>
      <c r="F7" s="3" t="e">
        <f>SUMIFS('Divadlo 2024 bodovani'!$G$4:$G$204,'Divadlo 2024 bodovani'!#REF!,"5-1. Celoroční produkční činnost")</f>
        <v>#REF!</v>
      </c>
      <c r="G7" s="20" t="e">
        <f t="shared" si="1"/>
        <v>#REF!</v>
      </c>
      <c r="H7" s="3" t="e">
        <f>COUNTIFS('Divadlo 2024 bodovani'!#REF!,"5-1. Celoroční produkční činnost",'Divadlo 2024 bodovani'!$Y$4:$Y$204,"&gt;0")</f>
        <v>#REF!</v>
      </c>
      <c r="I7" s="28" t="e">
        <f t="shared" si="2"/>
        <v>#REF!</v>
      </c>
      <c r="J7" s="12" t="e">
        <f>SUMIFS('Divadlo 2024 bodovani'!$F$4:$F$204,'Divadlo 2024 bodovani'!#REF!,"5-1. Celoroční produkční činnost",'Divadlo 2024 bodovani'!$Y$4:$Y$204,"&gt;0")</f>
        <v>#REF!</v>
      </c>
      <c r="K7" s="3" t="e">
        <f>SUMIFS('Divadlo 2024 bodovani'!$G$4:$G$204,'Divadlo 2024 bodovani'!#REF!,"5-1. Celoroční produkční činnost",'Divadlo 2024 bodovani'!$Y$4:$Y$204,"&gt;0")</f>
        <v>#REF!</v>
      </c>
      <c r="L7" s="24" t="e">
        <f>SUMIFS('Divadlo 2024 bodovani'!$Y$4:$Y$204,'Divadlo 2024 bodovani'!#REF!,"5-1. Celoroční produkční činnost",'Divadlo 2024 bodovani'!$Y$4:$Y$204,"&gt;0")</f>
        <v>#REF!</v>
      </c>
      <c r="M7" s="22" t="e">
        <f>L7/K7</f>
        <v>#REF!</v>
      </c>
      <c r="N7" s="25" t="e">
        <f t="shared" si="3"/>
        <v>#REF!</v>
      </c>
      <c r="O7" s="1"/>
    </row>
    <row r="8" spans="1:15" x14ac:dyDescent="0.25">
      <c r="A8" s="2" t="s">
        <v>693</v>
      </c>
      <c r="B8" s="36">
        <v>3.9092871099933854E-2</v>
      </c>
      <c r="C8" s="1" t="e">
        <f>COUNTIF('Divadlo 2024 bodovani'!#REF!,"5-2. Celoroční produkční činnost")</f>
        <v>#REF!</v>
      </c>
      <c r="D8" s="4" t="e">
        <f t="shared" si="0"/>
        <v>#REF!</v>
      </c>
      <c r="E8" s="3" t="e">
        <f>SUMIFS('Divadlo 2024 bodovani'!$F$4:$F$204,'Divadlo 2024 bodovani'!#REF!,"5-2. Celoroční produkční činnost")</f>
        <v>#REF!</v>
      </c>
      <c r="F8" s="3" t="e">
        <f>SUMIFS('Divadlo 2024 bodovani'!$G$4:$G$204,'Divadlo 2024 bodovani'!#REF!,"5-2. Celoroční produkční činnost")</f>
        <v>#REF!</v>
      </c>
      <c r="G8" s="20" t="e">
        <f t="shared" si="1"/>
        <v>#REF!</v>
      </c>
      <c r="H8" s="3" t="e">
        <f>COUNTIFS('Divadlo 2024 bodovani'!#REF!,"5-2. Celoroční produkční činnost",'Divadlo 2024 bodovani'!$Y$4:$Y$204,"&gt;0")</f>
        <v>#REF!</v>
      </c>
      <c r="I8" s="28" t="e">
        <f t="shared" si="2"/>
        <v>#REF!</v>
      </c>
      <c r="J8" s="12" t="e">
        <f>SUMIFS('Divadlo 2024 bodovani'!$F$4:$F$204,'Divadlo 2024 bodovani'!#REF!,"5-2. Celoroční produkční činnost",'Divadlo 2024 bodovani'!$Y$4:$Y$204,"&gt;0")</f>
        <v>#REF!</v>
      </c>
      <c r="K8" s="3" t="e">
        <f>SUMIFS('Divadlo 2024 bodovani'!$G$4:$G$204,'Divadlo 2024 bodovani'!#REF!,"5-2. Celoroční produkční činnost",'Divadlo 2024 bodovani'!$Y$4:$Y$204,"&gt;0")</f>
        <v>#REF!</v>
      </c>
      <c r="L8" s="24" t="e">
        <f>SUMIFS('Divadlo 2024 bodovani'!$Y$4:$Y$204,'Divadlo 2024 bodovani'!#REF!,"5-2. Celoroční produkční činnost",'Divadlo 2024 bodovani'!$Y$4:$Y$204,"&gt;0")</f>
        <v>#REF!</v>
      </c>
      <c r="M8" s="22" t="e">
        <f>L8/K8</f>
        <v>#REF!</v>
      </c>
      <c r="N8" s="25" t="e">
        <f t="shared" si="3"/>
        <v>#REF!</v>
      </c>
      <c r="O8" s="1"/>
    </row>
    <row r="9" spans="1:15" x14ac:dyDescent="0.25">
      <c r="A9" s="2" t="s">
        <v>761</v>
      </c>
      <c r="B9" s="36">
        <v>1.9335036857645562E-2</v>
      </c>
      <c r="C9" s="1" t="e">
        <f>COUNTIF('Divadlo 2024 bodovani'!#REF!,'%Podíl na požadavcích'!A9)</f>
        <v>#REF!</v>
      </c>
      <c r="D9" s="4" t="e">
        <f t="shared" si="0"/>
        <v>#REF!</v>
      </c>
      <c r="E9" s="3" t="e">
        <f>SUMIFS('Divadlo 2024 bodovani'!$F$4:$F$204,'Divadlo 2024 bodovani'!#REF!,'%Podíl na požadavcích'!A9)</f>
        <v>#REF!</v>
      </c>
      <c r="F9" s="3" t="e">
        <f>SUMIFS('Divadlo 2024 bodovani'!$G$4:$G$204,'Divadlo 2024 bodovani'!#REF!,'%Podíl na požadavcích'!A9)</f>
        <v>#REF!</v>
      </c>
      <c r="G9" s="20" t="e">
        <f t="shared" si="1"/>
        <v>#REF!</v>
      </c>
      <c r="H9" s="3" t="e">
        <f>COUNTIFS('Divadlo 2024 bodovani'!#REF!,'%Podíl na požadavcích'!A9,'Divadlo 2024 bodovani'!$Y$4:$Y$204,"&gt;0")</f>
        <v>#REF!</v>
      </c>
      <c r="I9" s="28" t="e">
        <f t="shared" si="2"/>
        <v>#REF!</v>
      </c>
      <c r="J9" s="12" t="e">
        <f>SUMIFS('Divadlo 2024 bodovani'!$F$4:$F$204,'Divadlo 2024 bodovani'!#REF!,'%Podíl na požadavcích'!A9,'Divadlo 2024 bodovani'!$Y$4:$Y$204,"&gt;0")</f>
        <v>#REF!</v>
      </c>
      <c r="K9" s="3" t="e">
        <f>SUMIFS('Divadlo 2024 bodovani'!$G$4:$G$204,'Divadlo 2024 bodovani'!#REF!,'%Podíl na požadavcích'!A9,'Divadlo 2024 bodovani'!$Y$4:$Y$204,"&gt;0")</f>
        <v>#REF!</v>
      </c>
      <c r="L9" s="24" t="e">
        <f>SUMIFS('Divadlo 2024 bodovani'!$Y$4:$Y$204,'Divadlo 2024 bodovani'!#REF!,A9,'Divadlo 2024 bodovani'!$Y$4:$Y$204,"&gt;0")</f>
        <v>#REF!</v>
      </c>
      <c r="M9" s="22">
        <v>0</v>
      </c>
      <c r="N9" s="25" t="e">
        <f t="shared" si="3"/>
        <v>#REF!</v>
      </c>
      <c r="O9" s="1"/>
    </row>
    <row r="10" spans="1:15" x14ac:dyDescent="0.25">
      <c r="A10" s="2" t="s">
        <v>292</v>
      </c>
      <c r="B10" s="36">
        <v>6.839246735810941E-3</v>
      </c>
      <c r="C10" s="1" t="e">
        <f>COUNTIF('Divadlo 2024 bodovani'!#REF!,'%Podíl na požadavcích'!A10)</f>
        <v>#REF!</v>
      </c>
      <c r="D10" s="4" t="e">
        <f t="shared" si="0"/>
        <v>#REF!</v>
      </c>
      <c r="E10" s="3" t="e">
        <f>SUMIFS('Divadlo 2024 bodovani'!$F$4:$F$204,'Divadlo 2024 bodovani'!#REF!,'%Podíl na požadavcích'!A10)</f>
        <v>#REF!</v>
      </c>
      <c r="F10" s="3" t="e">
        <f>SUMIFS('Divadlo 2024 bodovani'!$G$4:$G$204,'Divadlo 2024 bodovani'!#REF!,'%Podíl na požadavcích'!A10)</f>
        <v>#REF!</v>
      </c>
      <c r="G10" s="20" t="e">
        <f t="shared" si="1"/>
        <v>#REF!</v>
      </c>
      <c r="H10" s="3" t="e">
        <f>COUNTIFS('Divadlo 2024 bodovani'!#REF!,'%Podíl na požadavcích'!A10,'Divadlo 2024 bodovani'!$Y$4:$Y$204,"&gt;0")</f>
        <v>#REF!</v>
      </c>
      <c r="I10" s="28" t="e">
        <f t="shared" si="2"/>
        <v>#REF!</v>
      </c>
      <c r="J10" s="12" t="e">
        <f>SUMIFS('Divadlo 2024 bodovani'!$F$4:$F$204,'Divadlo 2024 bodovani'!#REF!,'%Podíl na požadavcích'!A10,'Divadlo 2024 bodovani'!$Y$4:$Y$204,"&gt;0")</f>
        <v>#REF!</v>
      </c>
      <c r="K10" s="3" t="e">
        <f>SUMIFS('Divadlo 2024 bodovani'!$G$4:$G$204,'Divadlo 2024 bodovani'!#REF!,'%Podíl na požadavcích'!A10,'Divadlo 2024 bodovani'!$Y$4:$Y$204,"&gt;0")</f>
        <v>#REF!</v>
      </c>
      <c r="L10" s="24" t="e">
        <f>SUMIFS('Divadlo 2024 bodovani'!$Y$4:$Y$204,'Divadlo 2024 bodovani'!#REF!,A10,'Divadlo 2024 bodovani'!$Y$4:$Y$204,"&gt;0")</f>
        <v>#REF!</v>
      </c>
      <c r="M10" s="22" t="e">
        <f>L10/K10</f>
        <v>#REF!</v>
      </c>
      <c r="N10" s="25" t="e">
        <f t="shared" si="3"/>
        <v>#REF!</v>
      </c>
      <c r="O10" s="1"/>
    </row>
    <row r="11" spans="1:15" x14ac:dyDescent="0.25">
      <c r="A11" s="2" t="s">
        <v>656</v>
      </c>
      <c r="B11" s="36">
        <v>1.0588054783829581E-3</v>
      </c>
      <c r="C11" s="1" t="e">
        <f>COUNTIF('Divadlo 2024 bodovani'!#REF!,'%Podíl na požadavcích'!A11)</f>
        <v>#REF!</v>
      </c>
      <c r="D11" s="4" t="e">
        <f t="shared" si="0"/>
        <v>#REF!</v>
      </c>
      <c r="E11" s="3" t="e">
        <f>SUMIFS('Divadlo 2024 bodovani'!$F$4:$F$204,'Divadlo 2024 bodovani'!#REF!,'%Podíl na požadavcích'!A11)</f>
        <v>#REF!</v>
      </c>
      <c r="F11" s="3" t="e">
        <f>SUMIFS('Divadlo 2024 bodovani'!$G$4:$G$204,'Divadlo 2024 bodovani'!#REF!,'%Podíl na požadavcích'!A11)</f>
        <v>#REF!</v>
      </c>
      <c r="G11" s="20" t="e">
        <f t="shared" si="1"/>
        <v>#REF!</v>
      </c>
      <c r="H11" s="3" t="e">
        <f>COUNTIFS('Divadlo 2024 bodovani'!#REF!,'%Podíl na požadavcích'!A11,'Divadlo 2024 bodovani'!$Y$4:$Y$204,"&gt;0")</f>
        <v>#REF!</v>
      </c>
      <c r="I11" s="28" t="e">
        <f t="shared" si="2"/>
        <v>#REF!</v>
      </c>
      <c r="J11" s="12" t="e">
        <f>SUMIFS('Divadlo 2024 bodovani'!$F$4:$F$204,'Divadlo 2024 bodovani'!#REF!,'%Podíl na požadavcích'!A11,'Divadlo 2024 bodovani'!$Y$4:$Y$204,"&gt;0")</f>
        <v>#REF!</v>
      </c>
      <c r="K11" s="3" t="e">
        <f>SUMIFS('Divadlo 2024 bodovani'!$G$4:$G$204,'Divadlo 2024 bodovani'!#REF!,'%Podíl na požadavcích'!A11,'Divadlo 2024 bodovani'!$Y$4:$Y$204,"&gt;0")</f>
        <v>#REF!</v>
      </c>
      <c r="L11" s="24" t="e">
        <f>SUMIFS('Divadlo 2024 bodovani'!$Y$4:$Y$204,'Divadlo 2024 bodovani'!#REF!,A11,'Divadlo 2024 bodovani'!$Y$4:$Y$204,"&gt;0")</f>
        <v>#REF!</v>
      </c>
      <c r="M11" s="22">
        <v>0</v>
      </c>
      <c r="N11" s="25" t="e">
        <f t="shared" si="3"/>
        <v>#REF!</v>
      </c>
      <c r="O11" s="1"/>
    </row>
    <row r="12" spans="1:15" x14ac:dyDescent="0.25">
      <c r="A12" s="2" t="s">
        <v>690</v>
      </c>
      <c r="B12" s="36">
        <v>4.4076083743971431E-4</v>
      </c>
      <c r="C12" s="1" t="e">
        <f>COUNTIF('Divadlo 2024 bodovani'!#REF!,'%Podíl na požadavcích'!A12)</f>
        <v>#REF!</v>
      </c>
      <c r="D12" s="4" t="e">
        <f t="shared" si="0"/>
        <v>#REF!</v>
      </c>
      <c r="E12" s="3" t="e">
        <f>SUMIFS('Divadlo 2024 bodovani'!$F$4:$F$204,'Divadlo 2024 bodovani'!#REF!,'%Podíl na požadavcích'!A12)</f>
        <v>#REF!</v>
      </c>
      <c r="F12" s="3" t="e">
        <f>SUMIFS('Divadlo 2024 bodovani'!$G$4:$G$204,'Divadlo 2024 bodovani'!#REF!,'%Podíl na požadavcích'!A12)</f>
        <v>#REF!</v>
      </c>
      <c r="G12" s="20" t="e">
        <f t="shared" si="1"/>
        <v>#REF!</v>
      </c>
      <c r="H12" s="3" t="e">
        <f>COUNTIFS('Divadlo 2024 bodovani'!#REF!,'%Podíl na požadavcích'!A12,'Divadlo 2024 bodovani'!$Y$4:$Y$208,"&gt;0")</f>
        <v>#REF!</v>
      </c>
      <c r="I12" s="28" t="e">
        <f t="shared" si="2"/>
        <v>#REF!</v>
      </c>
      <c r="J12" s="12" t="e">
        <f>SUMIFS('Divadlo 2024 bodovani'!$F$4:$F$204,'Divadlo 2024 bodovani'!#REF!,'%Podíl na požadavcích'!A12,'Divadlo 2024 bodovani'!$Y$4:$Y$204,"&gt;0")</f>
        <v>#REF!</v>
      </c>
      <c r="K12" s="3" t="e">
        <f>SUMIFS('Divadlo 2024 bodovani'!$G$4:$G$204,'Divadlo 2024 bodovani'!#REF!,'%Podíl na požadavcích'!A12,'Divadlo 2024 bodovani'!$Y$4:$Y$204,"&gt;0")</f>
        <v>#REF!</v>
      </c>
      <c r="L12" s="24" t="e">
        <f>SUMIFS('Divadlo 2024 bodovani'!$Y$4:$Y$204,'Divadlo 2024 bodovani'!#REF!,A12,'Divadlo 2024 bodovani'!$Y$4:$Y$204,"&gt;0")</f>
        <v>#REF!</v>
      </c>
      <c r="M12" s="22" t="e">
        <f>L12/K12</f>
        <v>#REF!</v>
      </c>
      <c r="N12" s="25" t="e">
        <f t="shared" si="3"/>
        <v>#REF!</v>
      </c>
      <c r="O12" s="1"/>
    </row>
    <row r="13" spans="1:15" x14ac:dyDescent="0.25">
      <c r="A13" s="1"/>
      <c r="B13" s="1"/>
      <c r="C13" s="7" t="e">
        <f>SUM(C3:C12)</f>
        <v>#REF!</v>
      </c>
      <c r="E13" s="5" t="e">
        <f>SUM(E3:E12)</f>
        <v>#REF!</v>
      </c>
      <c r="F13" s="5" t="e">
        <f t="shared" ref="F13:L13" si="4">SUM(F3:F12)</f>
        <v>#REF!</v>
      </c>
      <c r="G13" s="19"/>
      <c r="H13" s="6" t="e">
        <f t="shared" si="4"/>
        <v>#REF!</v>
      </c>
      <c r="I13" s="6" t="e">
        <f t="shared" si="4"/>
        <v>#REF!</v>
      </c>
      <c r="J13" s="6" t="e">
        <f t="shared" si="4"/>
        <v>#REF!</v>
      </c>
      <c r="K13" s="6" t="e">
        <f t="shared" si="4"/>
        <v>#REF!</v>
      </c>
      <c r="L13" s="6" t="e">
        <f t="shared" si="4"/>
        <v>#REF!</v>
      </c>
    </row>
    <row r="14" spans="1:15" x14ac:dyDescent="0.25">
      <c r="I14" s="13" t="e">
        <f>H13/C13</f>
        <v>#REF!</v>
      </c>
      <c r="L14" s="23" t="e">
        <f>L13/88000000</f>
        <v>#REF!</v>
      </c>
    </row>
    <row r="15" spans="1:15" x14ac:dyDescent="0.25">
      <c r="A15" s="1" t="s">
        <v>757</v>
      </c>
      <c r="B15" s="1"/>
      <c r="C15" s="1" t="e">
        <f>SUM(C7:C8)</f>
        <v>#REF!</v>
      </c>
      <c r="D15" s="29" t="e">
        <f>C15/C13</f>
        <v>#REF!</v>
      </c>
      <c r="E15" s="30" t="e">
        <f>SUM(E7:E8)</f>
        <v>#REF!</v>
      </c>
      <c r="F15" s="30" t="e">
        <f>SUM(F7:F8)</f>
        <v>#REF!</v>
      </c>
      <c r="G15" s="31" t="e">
        <f>F15/F13</f>
        <v>#REF!</v>
      </c>
      <c r="H15" s="30" t="e">
        <f>SUM(H7:H8)</f>
        <v>#REF!</v>
      </c>
      <c r="I15" s="15" t="e">
        <f>H15/C15</f>
        <v>#REF!</v>
      </c>
      <c r="J15" s="30" t="e">
        <f>SUM(J7:J8)</f>
        <v>#REF!</v>
      </c>
      <c r="K15" s="30" t="e">
        <f>SUM(K7:K8)</f>
        <v>#REF!</v>
      </c>
      <c r="L15" s="33" t="e">
        <f>SUM(L7:L8)</f>
        <v>#REF!</v>
      </c>
      <c r="M15" s="22" t="e">
        <f>L15/K15</f>
        <v>#REF!</v>
      </c>
      <c r="N15" s="29" t="e">
        <f>L15/L13</f>
        <v>#REF!</v>
      </c>
      <c r="O15" s="1"/>
    </row>
    <row r="16" spans="1:15" x14ac:dyDescent="0.25">
      <c r="A16" s="16" t="s">
        <v>758</v>
      </c>
      <c r="B16" s="16"/>
      <c r="C16" s="16">
        <v>4</v>
      </c>
      <c r="L16" s="32"/>
    </row>
    <row r="17" spans="1:13" x14ac:dyDescent="0.25">
      <c r="A17" s="1" t="s">
        <v>759</v>
      </c>
      <c r="B17" s="1"/>
      <c r="C17" s="1">
        <v>2</v>
      </c>
    </row>
    <row r="20" spans="1:13" x14ac:dyDescent="0.25">
      <c r="J20" s="26"/>
      <c r="K20" s="26"/>
      <c r="L20" s="27"/>
      <c r="M20" s="23"/>
    </row>
  </sheetData>
  <sortState ref="A3:B12">
    <sortCondition descending="1" ref="B3:B12"/>
  </sortState>
  <pageMargins left="0.7" right="0.7" top="0.78740157499999996" bottom="0.78740157499999996" header="0.3" footer="0.3"/>
  <pageSetup paperSize="9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Divadlo 2024 bodovani</vt:lpstr>
      <vt:lpstr>%Podíl na dotaci</vt:lpstr>
      <vt:lpstr>%Podíl na požadavcích</vt:lpstr>
      <vt:lpstr>'Divadlo 2024 bodovani'!Oblast_tisku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Sieglová Tereza</dc:creator>
  <cp:keywords/>
  <dc:description/>
  <cp:lastModifiedBy>Tereza Sieglová</cp:lastModifiedBy>
  <cp:revision/>
  <cp:lastPrinted>2024-02-28T11:29:36Z</cp:lastPrinted>
  <dcterms:created xsi:type="dcterms:W3CDTF">2023-11-29T08:32:14Z</dcterms:created>
  <dcterms:modified xsi:type="dcterms:W3CDTF">2024-02-29T12:59:54Z</dcterms:modified>
  <cp:category/>
  <cp:contentStatus/>
</cp:coreProperties>
</file>